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0" yWindow="0" windowWidth="9285" windowHeight="9930" activeTab="4"/>
  </bookViews>
  <sheets>
    <sheet name="Conso IS" sheetId="1" r:id="rId1"/>
    <sheet name="Conso BS" sheetId="2" r:id="rId2"/>
    <sheet name="Conso CF" sheetId="3" r:id="rId3"/>
    <sheet name="Conso Equity" sheetId="4" r:id="rId4"/>
    <sheet name="Notes" sheetId="5" r:id="rId5"/>
    <sheet name="Sheet1" sheetId="6" r:id="rId6"/>
  </sheets>
  <externalReferences>
    <externalReference r:id="rId9"/>
  </externalReferences>
  <definedNames>
    <definedName name="_xlnm.Print_Area" localSheetId="2">'Conso CF'!$A$1:$F$46</definedName>
    <definedName name="_xlnm.Print_Area" localSheetId="3">'Conso Equity'!$A$1:$Q$42</definedName>
    <definedName name="_xlnm.Print_Area" localSheetId="4">'Notes'!$A$1:$J$210</definedName>
    <definedName name="_xlnm.Print_Titles" localSheetId="4">'Notes'!$1:$2</definedName>
  </definedNames>
  <calcPr fullCalcOnLoad="1"/>
</workbook>
</file>

<file path=xl/sharedStrings.xml><?xml version="1.0" encoding="utf-8"?>
<sst xmlns="http://schemas.openxmlformats.org/spreadsheetml/2006/main" count="364" uniqueCount="289">
  <si>
    <t>SOLUTION ENGINEERING HOLDINGS BERHAD</t>
  </si>
  <si>
    <t>(Company No: 654575-P)</t>
  </si>
  <si>
    <t>RM'000</t>
  </si>
  <si>
    <t>Property, plant and equipment</t>
  </si>
  <si>
    <t>Development expenditure</t>
  </si>
  <si>
    <t>Current Asset</t>
  </si>
  <si>
    <t>Inventories</t>
  </si>
  <si>
    <t>Fixed deposits with licensed banks</t>
  </si>
  <si>
    <t>Cash and bank balance</t>
  </si>
  <si>
    <t>Current Liabilities</t>
  </si>
  <si>
    <t>Trade payables</t>
  </si>
  <si>
    <t>Borrowings</t>
  </si>
  <si>
    <t>Provision for taxation</t>
  </si>
  <si>
    <t>Share capital</t>
  </si>
  <si>
    <t>Share premium</t>
  </si>
  <si>
    <t>Reserves</t>
  </si>
  <si>
    <t>Deferred taxation</t>
  </si>
  <si>
    <t>Non-Current Liabilities</t>
  </si>
  <si>
    <t>(Company No : 654575-P)</t>
  </si>
  <si>
    <t>INDIVIDUAL QUARTER</t>
  </si>
  <si>
    <t>CUMULATIVE QUARTER</t>
  </si>
  <si>
    <t>CASHFLOWS FROM OPERATING ACTIVITIES</t>
  </si>
  <si>
    <t>Adjustment for :</t>
  </si>
  <si>
    <t>Depreciation of property, plant and equipment</t>
  </si>
  <si>
    <t>Amortisation of development expenditure</t>
  </si>
  <si>
    <t>Interest expense</t>
  </si>
  <si>
    <t>Interest income</t>
  </si>
  <si>
    <t>Working capital changes :</t>
  </si>
  <si>
    <t>Interest paid</t>
  </si>
  <si>
    <t>Tax paid</t>
  </si>
  <si>
    <t>CASH FLOWS FROM INVESTING ACTIVITIES</t>
  </si>
  <si>
    <t>Acquisition of property, plant and equipment</t>
  </si>
  <si>
    <t>Development costs incurred</t>
  </si>
  <si>
    <t>CASHFLOWS FROM FINANCING ACTIVITIES</t>
  </si>
  <si>
    <t>Distributable</t>
  </si>
  <si>
    <t>Share</t>
  </si>
  <si>
    <t xml:space="preserve">Retained </t>
  </si>
  <si>
    <t>Capital</t>
  </si>
  <si>
    <t>Premium</t>
  </si>
  <si>
    <t>Total</t>
  </si>
  <si>
    <t>Listing expenses</t>
  </si>
  <si>
    <t>A.</t>
  </si>
  <si>
    <t>A1.</t>
  </si>
  <si>
    <t>Basis of preparation</t>
  </si>
  <si>
    <t>A2.</t>
  </si>
  <si>
    <t>A3.</t>
  </si>
  <si>
    <t>A4.</t>
  </si>
  <si>
    <t>A5.</t>
  </si>
  <si>
    <t>A6.</t>
  </si>
  <si>
    <t>Changes in the composition of the Group</t>
  </si>
  <si>
    <t>A7.</t>
  </si>
  <si>
    <t>A8.</t>
  </si>
  <si>
    <t>A9.</t>
  </si>
  <si>
    <t>Capital commitment</t>
  </si>
  <si>
    <t>A10.</t>
  </si>
  <si>
    <t>A11.</t>
  </si>
  <si>
    <t>A12.</t>
  </si>
  <si>
    <t>A13.</t>
  </si>
  <si>
    <t>B.</t>
  </si>
  <si>
    <t>B1.</t>
  </si>
  <si>
    <t>Review of performance</t>
  </si>
  <si>
    <t>Current year prospects</t>
  </si>
  <si>
    <t>Taxation</t>
  </si>
  <si>
    <t>In respect of the current year taxation</t>
  </si>
  <si>
    <t>B5.</t>
  </si>
  <si>
    <t>Profit on sale of unquoted investments and/or properties</t>
  </si>
  <si>
    <t>B6.</t>
  </si>
  <si>
    <t>Purchase or disposal of quoted securities</t>
  </si>
  <si>
    <t>B7.</t>
  </si>
  <si>
    <t>Off balance sheet financial instruments</t>
  </si>
  <si>
    <t>B8.</t>
  </si>
  <si>
    <t>Material litigation</t>
  </si>
  <si>
    <t>B9.</t>
  </si>
  <si>
    <t>Individual</t>
  </si>
  <si>
    <t>Cumulative</t>
  </si>
  <si>
    <t>Quarter</t>
  </si>
  <si>
    <t>ended</t>
  </si>
  <si>
    <t>B10.</t>
  </si>
  <si>
    <t>B11.</t>
  </si>
  <si>
    <t>Short-Term</t>
  </si>
  <si>
    <t>Long-Term</t>
  </si>
  <si>
    <t>Secured :</t>
  </si>
  <si>
    <t>Term loan</t>
  </si>
  <si>
    <t>Hire Purchase</t>
  </si>
  <si>
    <t>Utilisation of Proceeds</t>
  </si>
  <si>
    <t>Details of utilisation</t>
  </si>
  <si>
    <t xml:space="preserve">Total Amount </t>
  </si>
  <si>
    <t>Utilised as at</t>
  </si>
  <si>
    <t>Balance as at</t>
  </si>
  <si>
    <t>of IPO Proceeds</t>
  </si>
  <si>
    <t>Bank borrowing</t>
  </si>
  <si>
    <t>Demonstration and Training</t>
  </si>
  <si>
    <t xml:space="preserve">   Center</t>
  </si>
  <si>
    <t xml:space="preserve">Research and development </t>
  </si>
  <si>
    <t xml:space="preserve">   Expenditure</t>
  </si>
  <si>
    <t>Working capital</t>
  </si>
  <si>
    <t xml:space="preserve"> - Local</t>
  </si>
  <si>
    <t xml:space="preserve"> - Overseas</t>
  </si>
  <si>
    <t>BY ORDER OF THE BOARD</t>
  </si>
  <si>
    <t>There were no disposal of unquoted investment and/or properties for the financial year todate.</t>
  </si>
  <si>
    <t>There were no disposal of quoted securities for the financial year todate.</t>
  </si>
  <si>
    <t xml:space="preserve">Note </t>
  </si>
  <si>
    <t>Note : Unutilised listing expenses of RM253,532 have been transferred to working capital.</t>
  </si>
  <si>
    <t>(The figures have not been audited)</t>
  </si>
  <si>
    <t>Audited</t>
  </si>
  <si>
    <t>(Incorporated in Malaysia)</t>
  </si>
  <si>
    <t>Current Year</t>
  </si>
  <si>
    <t xml:space="preserve">Quarter Ended </t>
  </si>
  <si>
    <t>Current</t>
  </si>
  <si>
    <t>Preceding Year</t>
  </si>
  <si>
    <t>Corresponding</t>
  </si>
  <si>
    <t xml:space="preserve">Current Year </t>
  </si>
  <si>
    <t>To-Date</t>
  </si>
  <si>
    <t>Preceding Year To-Date</t>
  </si>
  <si>
    <t>Quarter Ended</t>
  </si>
  <si>
    <t>At 1 January 2006</t>
  </si>
  <si>
    <t>Earnings</t>
  </si>
  <si>
    <t>Equity</t>
  </si>
  <si>
    <t xml:space="preserve">Other </t>
  </si>
  <si>
    <t>Net assets value per share (RM)</t>
  </si>
  <si>
    <t>EXPLANATORY NOTES PURSUANT TO FRS 134 INTERIM FINANCIAL REPORTING</t>
  </si>
  <si>
    <t>Changes in accounting policies</t>
  </si>
  <si>
    <t>Auditors' report on preceding annual financial statements</t>
  </si>
  <si>
    <t>Seasonality or cyclicality factors</t>
  </si>
  <si>
    <t>The Group's operations were not affected by seasonal or cyclical changes.</t>
  </si>
  <si>
    <t>Unusual items affecting assets, liabilities, equity, net income or cash flows</t>
  </si>
  <si>
    <t>Material changes in estimates</t>
  </si>
  <si>
    <t>Dividends</t>
  </si>
  <si>
    <t>Valuation of Property, plant and equipment</t>
  </si>
  <si>
    <t>Segmental information</t>
  </si>
  <si>
    <t>Debts and equity securities</t>
  </si>
  <si>
    <t>Material events subsequent to the end  of the quarter</t>
  </si>
  <si>
    <t xml:space="preserve">Contingent liabilities </t>
  </si>
  <si>
    <t>There were no material contingent liabilities as at the date of this announcement.</t>
  </si>
  <si>
    <t>A14.</t>
  </si>
  <si>
    <t>There were no material capital commitments as at the date of this announcement.</t>
  </si>
  <si>
    <t>B2.</t>
  </si>
  <si>
    <t>Material Change in Profit before taxation compared with the immediate preceding quarter</t>
  </si>
  <si>
    <t>Quarter ended</t>
  </si>
  <si>
    <t>Turnover</t>
  </si>
  <si>
    <t>Net Profit before taxation</t>
  </si>
  <si>
    <t>B3.</t>
  </si>
  <si>
    <t>There was no profit forecast or profit guarantee issued by the Group.</t>
  </si>
  <si>
    <t>As such, these income tax expenses relates to interest and rental income.</t>
  </si>
  <si>
    <t>B4.</t>
  </si>
  <si>
    <t>(a)</t>
  </si>
  <si>
    <t>(b)</t>
  </si>
  <si>
    <t>Group borrowings and debt securities</t>
  </si>
  <si>
    <t>There were no financial instruments with off-balance sheet risk as at the date of this announcement applicable to the Group.</t>
  </si>
  <si>
    <t>There were no material litigations pending at the date of this announcement.</t>
  </si>
  <si>
    <t>B12.</t>
  </si>
  <si>
    <t>B13.</t>
  </si>
  <si>
    <t>Weighted average number of ordinary shares in issue</t>
  </si>
  <si>
    <t>Weighted average no of ordinary shares in issue</t>
  </si>
  <si>
    <t>B13</t>
  </si>
  <si>
    <t>&lt;--------------Non-distributable-------------&gt;</t>
  </si>
  <si>
    <t>B5</t>
  </si>
  <si>
    <t>B9</t>
  </si>
  <si>
    <t>Profit guarantee</t>
  </si>
  <si>
    <t>There were no changes in estimates that have had material effect in the current quarter results.</t>
  </si>
  <si>
    <t>A15.</t>
  </si>
  <si>
    <t>Subsequent events</t>
  </si>
  <si>
    <t>Year- to-date</t>
  </si>
  <si>
    <t>Revenue</t>
  </si>
  <si>
    <t>Cost of sale</t>
  </si>
  <si>
    <t>Gross profit</t>
  </si>
  <si>
    <t>Other income</t>
  </si>
  <si>
    <t>Administrative and distribution expenses</t>
  </si>
  <si>
    <t>Finance cost</t>
  </si>
  <si>
    <t>Income tax expense</t>
  </si>
  <si>
    <t>Attributable to :</t>
  </si>
  <si>
    <t>Equity holders of the parent</t>
  </si>
  <si>
    <t>Minority Interest</t>
  </si>
  <si>
    <t>equity holders of parent :</t>
  </si>
  <si>
    <t>Unaudited</t>
  </si>
  <si>
    <t>ASSETS</t>
  </si>
  <si>
    <t>Non-current assets</t>
  </si>
  <si>
    <t>TOTAL ASSETS</t>
  </si>
  <si>
    <t>EQUITY AND LIABILITIES</t>
  </si>
  <si>
    <t>Minority interest</t>
  </si>
  <si>
    <t>Total equity</t>
  </si>
  <si>
    <t>Equity attributable to equity holders of the parent</t>
  </si>
  <si>
    <t>Retained earnings</t>
  </si>
  <si>
    <t>Total liabilities</t>
  </si>
  <si>
    <t>TOTAL EQUITY AND LIABILITIES</t>
  </si>
  <si>
    <t>Decrease/(increase) in receivables</t>
  </si>
  <si>
    <t>Net cash generated from/(used in) operating activities</t>
  </si>
  <si>
    <t>Trade receivables</t>
  </si>
  <si>
    <t>Other receivables</t>
  </si>
  <si>
    <t>Tax recoverable</t>
  </si>
  <si>
    <t>Other payable &amp; accruals</t>
  </si>
  <si>
    <t>31 December 2006</t>
  </si>
  <si>
    <t>Minority</t>
  </si>
  <si>
    <t>Interest</t>
  </si>
  <si>
    <t>Cash generated from/(used in) operating activities</t>
  </si>
  <si>
    <t xml:space="preserve">     Attributable to Equity Holders of the SEHB</t>
  </si>
  <si>
    <t>At 1 January 2007</t>
  </si>
  <si>
    <t>There were no changes in the composition of the Group for the current financial quarter.</t>
  </si>
  <si>
    <t>31.3.07</t>
  </si>
  <si>
    <t>(Increase)/decrease in inventories</t>
  </si>
  <si>
    <t>Net decrease in cash and cash equivalents</t>
  </si>
  <si>
    <t>(The unaudited Condensed Consolidated Income Statements should be read in conjunction with the accompanying explanatory notes attached</t>
  </si>
  <si>
    <t xml:space="preserve"> to the interim financial statements)</t>
  </si>
  <si>
    <t xml:space="preserve">(The unaudited Condensed Consolidated Balance Sheet should be read in conjunction with the accompanying </t>
  </si>
  <si>
    <t xml:space="preserve"> explanatory notes attached to the interim financial statements)</t>
  </si>
  <si>
    <t>(The unaudited Condensed Consolidated Cashflows should be read in conjunction with the accompanying explanatory notes</t>
  </si>
  <si>
    <t xml:space="preserve">  attached to the interim financial statements)</t>
  </si>
  <si>
    <t>(The unaudited Condensed Consolidated Changes In Equity should be read in conjunction with the accompanying explanatory notes attached</t>
  </si>
  <si>
    <t>The auditors' report on the financial statements for the year ended 31 December 2006 was not subject to any qualification.</t>
  </si>
  <si>
    <t>Revenue from external customers</t>
  </si>
  <si>
    <t>Segment results</t>
  </si>
  <si>
    <t>Malaysia</t>
  </si>
  <si>
    <t>Overseas</t>
  </si>
  <si>
    <t>Consolidated</t>
  </si>
  <si>
    <t xml:space="preserve">The interim financial report is unaudited and is prepared in accordance with FRS 134 “Interim Financial Reporting” and </t>
  </si>
  <si>
    <t>EXPLANATORY NOTES PURSUANT TO FRS 134 INTERIM FINANCIAL REPORTING (CONTD.)</t>
  </si>
  <si>
    <t>Cash and cash equivalents at beginning of financial period</t>
  </si>
  <si>
    <t>Cash and cash equivalents at end of financial period</t>
  </si>
  <si>
    <t>Net profit for the period</t>
  </si>
  <si>
    <t>CONDENSED CONSOLIDATED INCOME STATEMENT FOR THE QUARTER ENDED 30 JUNE 2007</t>
  </si>
  <si>
    <t>1 Apr 07 to 30 June 07</t>
  </si>
  <si>
    <t>1 Apr 06 to 30 June 06</t>
  </si>
  <si>
    <t>1 Jan 07 to 30 June 07</t>
  </si>
  <si>
    <t>1 Jan 06 to 30 June 06</t>
  </si>
  <si>
    <t>CONDENSED CONSOLIDATED BALANCE SHEET AS AT 30 JUNE 2007</t>
  </si>
  <si>
    <t>30 June 2007</t>
  </si>
  <si>
    <t>CONDENSED CONSOLIDATED CASHFLOWS AS AT 30 JUNE 2007</t>
  </si>
  <si>
    <t>30 June 2006</t>
  </si>
  <si>
    <t>Payment of dividend</t>
  </si>
  <si>
    <t>Dividend paid</t>
  </si>
  <si>
    <t>CONDENSED CONSOLIDATED STATEMENTS OF CHANGES IN EQUITY FOR THE QUARTER ENDED 30 JUNE 2007</t>
  </si>
  <si>
    <t>At 30 June 2006</t>
  </si>
  <si>
    <t>At 30 June 2007</t>
  </si>
  <si>
    <t>30.6.07</t>
  </si>
  <si>
    <t>30.6.06</t>
  </si>
  <si>
    <t>Details of the Group's borrowings as at 30 June 2007 are as follows :</t>
  </si>
  <si>
    <t>30.6.2007</t>
  </si>
  <si>
    <t>There were no corporate proposals announced but not completed as at 13 August 2007.</t>
  </si>
  <si>
    <t>The Group recorded an unaudited sales revenue of approximately RM2.212 million for the current quarter under review,</t>
  </si>
  <si>
    <t>Net profit for the year (RM'000)</t>
  </si>
  <si>
    <t>Basic EPS (sen)</t>
  </si>
  <si>
    <t>Earnings per share</t>
  </si>
  <si>
    <t>Profit before tax</t>
  </si>
  <si>
    <t>Profit for the period</t>
  </si>
  <si>
    <t>Earnings per share attributable to</t>
  </si>
  <si>
    <t>Basic, for profit for the period (sen)</t>
  </si>
  <si>
    <t>Profit before taxation</t>
  </si>
  <si>
    <t>Operating profit before working capital changes</t>
  </si>
  <si>
    <t>(Decrease)/increase in payables</t>
  </si>
  <si>
    <t>Net cash generated from/(used in) investing activities</t>
  </si>
  <si>
    <t>Repayment of bank borrowings</t>
  </si>
  <si>
    <t xml:space="preserve">First interim tax exempt dividend of 10% per ordinary share of RM0.10 each in respect of financial ended 31 December 2007 </t>
  </si>
  <si>
    <t>Segmental information for cumulative 6 months period ended 30 June 2007 and 30 June 2006 are as follows:</t>
  </si>
  <si>
    <t>was declared and paid  on 18 May 2007.</t>
  </si>
  <si>
    <t xml:space="preserve">ADDITIONAL INFORMATION REQUIRED BY THE BURSA MALAYSIA SECURITIES BERHAD </t>
  </si>
  <si>
    <t>LISTING REQUIREMENTS FOR THE MESDAQ MARKET (CONTD.)</t>
  </si>
  <si>
    <t>The subsidiary i.e. Solution Engineering Sdn Bhd was granted Pioneer Status under Section 14A of the Promotion of</t>
  </si>
  <si>
    <t xml:space="preserve"> Investments (Amendments) Act, 1986 for a period of five years from 1 Jan 2005 to 31 Jan 2010. One (1) of the financial </t>
  </si>
  <si>
    <t xml:space="preserve">incentives having the Pioneer Status is a five (5) year exemption from Malaysia income tax from income derived from </t>
  </si>
  <si>
    <t>Multimedia Super Corridor related activities.</t>
  </si>
  <si>
    <t xml:space="preserve">Status of corporate proposals announced but not completed as at 13 August 2007 and status </t>
  </si>
  <si>
    <t xml:space="preserve">of utilisation of proceeds </t>
  </si>
  <si>
    <t>as compared to RM587,000 and RM258,000 losses respectively recorded in the previous quarter.</t>
  </si>
  <si>
    <t xml:space="preserve">Paragraph 9.22 of the Listing Requirements of Bursa Malaysia Securities Berhad (“Bursa Securities”) for the </t>
  </si>
  <si>
    <t xml:space="preserve">MESDAQ Market and should be read in conjunction with the audited consolidated financial statements of the Group </t>
  </si>
  <si>
    <t>for the year ended 31 December 2006.</t>
  </si>
  <si>
    <t xml:space="preserve">The significant accounting policies and presentation adopted by the Group in this interim financial statements are </t>
  </si>
  <si>
    <t>consistent with those adopted in the annual financial statements for the year ended 31 December 2006.</t>
  </si>
  <si>
    <t xml:space="preserve">There were no unusual items affecting assets, liabilities, equity, net income or cash flows of the Group during the </t>
  </si>
  <si>
    <t>financial quarter ended 30 June 2007.</t>
  </si>
  <si>
    <t>There were no issuance, cancellation, repurchase, resale and repayment of debt and equity securities for the current</t>
  </si>
  <si>
    <t xml:space="preserve"> financial quarter.</t>
  </si>
  <si>
    <t xml:space="preserve">There were no changes in the valuation of the property, plant and equipment reported in the previous audited financial </t>
  </si>
  <si>
    <t>statements that will have effect in the current financial quarter under review.</t>
  </si>
  <si>
    <t xml:space="preserve">There were no material events subsequent to the end of the interim period that have not been reflected in the financial </t>
  </si>
  <si>
    <t>statements for the current quarter.</t>
  </si>
  <si>
    <t>There were no material events subsequent to the end of the current quarter that have not been reflected in the interim</t>
  </si>
  <si>
    <t xml:space="preserve"> financial statements.</t>
  </si>
  <si>
    <t>LISTING REQUIREMENTS FOR THE MESDAQ MARKET</t>
  </si>
  <si>
    <t xml:space="preserve">In line with lower revenue, the Group reported a lower profit before tax of RM425,000 for the current quarter and </t>
  </si>
  <si>
    <t>The significant increase is principally due to the Company secured larger projects for engineering education equipment</t>
  </si>
  <si>
    <t xml:space="preserve"> resulting higher progress billings in the current quarter. </t>
  </si>
  <si>
    <t xml:space="preserve">The Group is expected to perform better in the forthcoming quarters in view of order book and projects secured </t>
  </si>
  <si>
    <t>For the current quarter, the Group's revenue and profit before taxation increased by RM1.625 million and RM683,000</t>
  </si>
  <si>
    <t>Net cash used in financing activities</t>
  </si>
  <si>
    <t>bringing cumulative sales revenue for the first two quarters to RM2.799 million. Lower revenue for the current quarter</t>
  </si>
  <si>
    <t>under review is mainly due to smaller size of projects secured resulting in lower progress billings.</t>
  </si>
  <si>
    <t>RM167,000 for 6 months cumulative compared to RM909,000 and RM1.433 million respectively in the preceding year.</t>
  </si>
  <si>
    <t>to-date increased by 64% since the last quarter. Directors anticipate the prospect to be positive and strong.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</si>
</sst>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0.0000"/>
    <numFmt numFmtId="171" formatCode="0.000"/>
    <numFmt numFmtId="172" formatCode="0.0"/>
    <numFmt numFmtId="173" formatCode="0.000000"/>
    <numFmt numFmtId="174" formatCode="0.0000000"/>
    <numFmt numFmtId="175" formatCode="0.00000"/>
    <numFmt numFmtId="176" formatCode="_(* #,##0.0_);_(* \(#,##0.0\);_(* &quot;-&quot;??_);_(@_)"/>
    <numFmt numFmtId="177" formatCode="_(* #,##0_);_(* \(#,##0\);_(* &quot;-&quot;??_);_(@_)"/>
    <numFmt numFmtId="178" formatCode="0.00000000"/>
    <numFmt numFmtId="179" formatCode="_(* #,##0.000_);_(* \(#,##0.000\);_(* &quot;-&quot;??_);_(@_)"/>
    <numFmt numFmtId="180" formatCode="_(* #,##0.0000_);_(* \(#,##0.000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0000_);_(* \(#,##0.00000\);_(* &quot;-&quot;?????_);_(@_)"/>
    <numFmt numFmtId="186" formatCode="_(* #,##0.000_);_(* \(#,##0.000\);_(* &quot;-&quot;???_);_(@_)"/>
    <numFmt numFmtId="187" formatCode="_(* #,##0.0_);_(* \(#,##0.0\);_(* &quot;-&quot;?_);_(@_)"/>
    <numFmt numFmtId="188" formatCode="#,##0_);[Black]\(#,##0\);&quot;-     &quot;"/>
    <numFmt numFmtId="189" formatCode="_(* #,##0.0_);_(* \(#,##0.0\);_(* &quot;-&quot;_);_(@_)"/>
    <numFmt numFmtId="190" formatCode="_(* #,##0.00_);_(* \(#,##0.00\);_(* &quot;-&quot;_);_(@_)"/>
    <numFmt numFmtId="191" formatCode="_(* #,##0.000_);_(* \(#,##0.000\);_(* &quot;-&quot;_);_(@_)"/>
  </numFmts>
  <fonts count="3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12"/>
      <color indexed="9"/>
      <name val="Arial"/>
      <family val="0"/>
    </font>
    <font>
      <sz val="11"/>
      <color indexed="9"/>
      <name val="Times New Roman"/>
      <family val="1"/>
    </font>
    <font>
      <sz val="1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Helvetica"/>
      <family val="0"/>
    </font>
    <font>
      <b/>
      <sz val="11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7" fillId="0" borderId="0">
      <alignment/>
      <protection/>
    </xf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188" fontId="7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6" fillId="24" borderId="0" xfId="0" applyFont="1" applyFill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77" fontId="10" fillId="0" borderId="0" xfId="42" applyNumberFormat="1" applyFont="1" applyAlignment="1">
      <alignment/>
    </xf>
    <xf numFmtId="0" fontId="11" fillId="24" borderId="10" xfId="0" applyFont="1" applyFill="1" applyBorder="1" applyAlignment="1">
      <alignment horizontal="center"/>
    </xf>
    <xf numFmtId="0" fontId="11" fillId="24" borderId="0" xfId="0" applyFont="1" applyFill="1" applyAlignment="1">
      <alignment horizontal="center"/>
    </xf>
    <xf numFmtId="0" fontId="3" fillId="24" borderId="0" xfId="0" applyFont="1" applyFill="1" applyAlignment="1">
      <alignment/>
    </xf>
    <xf numFmtId="177" fontId="10" fillId="0" borderId="0" xfId="42" applyNumberFormat="1" applyFont="1" applyBorder="1" applyAlignment="1">
      <alignment/>
    </xf>
    <xf numFmtId="179" fontId="10" fillId="0" borderId="0" xfId="42" applyNumberFormat="1" applyFont="1" applyAlignment="1">
      <alignment/>
    </xf>
    <xf numFmtId="171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177" fontId="1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77" fontId="7" fillId="0" borderId="0" xfId="42" applyNumberFormat="1" applyFont="1" applyAlignment="1">
      <alignment/>
    </xf>
    <xf numFmtId="37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177" fontId="7" fillId="0" borderId="0" xfId="42" applyNumberFormat="1" applyFont="1" applyFill="1" applyAlignment="1">
      <alignment/>
    </xf>
    <xf numFmtId="179" fontId="7" fillId="0" borderId="0" xfId="42" applyNumberFormat="1" applyFont="1" applyAlignment="1">
      <alignment/>
    </xf>
    <xf numFmtId="179" fontId="7" fillId="0" borderId="10" xfId="42" applyNumberFormat="1" applyFont="1" applyBorder="1" applyAlignment="1">
      <alignment/>
    </xf>
    <xf numFmtId="0" fontId="12" fillId="0" borderId="0" xfId="0" applyFont="1" applyAlignment="1">
      <alignment/>
    </xf>
    <xf numFmtId="177" fontId="7" fillId="0" borderId="11" xfId="42" applyNumberFormat="1" applyFont="1" applyBorder="1" applyAlignment="1">
      <alignment/>
    </xf>
    <xf numFmtId="0" fontId="5" fillId="24" borderId="0" xfId="0" applyFont="1" applyFill="1" applyAlignment="1">
      <alignment horizontal="center"/>
    </xf>
    <xf numFmtId="0" fontId="13" fillId="24" borderId="0" xfId="0" applyFont="1" applyFill="1" applyAlignment="1">
      <alignment/>
    </xf>
    <xf numFmtId="0" fontId="14" fillId="24" borderId="0" xfId="0" applyFont="1" applyFill="1" applyAlignment="1">
      <alignment/>
    </xf>
    <xf numFmtId="177" fontId="7" fillId="0" borderId="0" xfId="0" applyNumberFormat="1" applyFont="1" applyAlignment="1">
      <alignment/>
    </xf>
    <xf numFmtId="37" fontId="7" fillId="0" borderId="0" xfId="42" applyNumberFormat="1" applyFont="1" applyBorder="1" applyAlignment="1">
      <alignment/>
    </xf>
    <xf numFmtId="0" fontId="7" fillId="0" borderId="0" xfId="0" applyFont="1" applyBorder="1" applyAlignment="1">
      <alignment/>
    </xf>
    <xf numFmtId="37" fontId="12" fillId="0" borderId="0" xfId="42" applyNumberFormat="1" applyFont="1" applyBorder="1" applyAlignment="1">
      <alignment horizontal="center"/>
    </xf>
    <xf numFmtId="37" fontId="7" fillId="0" borderId="0" xfId="0" applyNumberFormat="1" applyFont="1" applyBorder="1" applyAlignment="1">
      <alignment/>
    </xf>
    <xf numFmtId="0" fontId="15" fillId="24" borderId="0" xfId="0" applyFont="1" applyFill="1" applyAlignment="1">
      <alignment/>
    </xf>
    <xf numFmtId="171" fontId="10" fillId="0" borderId="10" xfId="0" applyNumberFormat="1" applyFont="1" applyBorder="1" applyAlignment="1">
      <alignment/>
    </xf>
    <xf numFmtId="171" fontId="10" fillId="0" borderId="0" xfId="0" applyNumberFormat="1" applyFont="1" applyBorder="1" applyAlignment="1">
      <alignment/>
    </xf>
    <xf numFmtId="177" fontId="7" fillId="0" borderId="12" xfId="42" applyNumberFormat="1" applyFont="1" applyFill="1" applyBorder="1" applyAlignment="1">
      <alignment/>
    </xf>
    <xf numFmtId="177" fontId="7" fillId="0" borderId="13" xfId="42" applyNumberFormat="1" applyFont="1" applyFill="1" applyBorder="1" applyAlignment="1">
      <alignment/>
    </xf>
    <xf numFmtId="177" fontId="10" fillId="0" borderId="14" xfId="42" applyNumberFormat="1" applyFont="1" applyFill="1" applyBorder="1" applyAlignment="1">
      <alignment/>
    </xf>
    <xf numFmtId="177" fontId="10" fillId="0" borderId="0" xfId="42" applyNumberFormat="1" applyFont="1" applyFill="1" applyBorder="1" applyAlignment="1">
      <alignment/>
    </xf>
    <xf numFmtId="177" fontId="10" fillId="0" borderId="0" xfId="42" applyNumberFormat="1" applyFont="1" applyFill="1" applyAlignment="1">
      <alignment/>
    </xf>
    <xf numFmtId="0" fontId="10" fillId="0" borderId="0" xfId="0" applyFont="1" applyFill="1" applyAlignment="1">
      <alignment/>
    </xf>
    <xf numFmtId="177" fontId="10" fillId="0" borderId="15" xfId="42" applyNumberFormat="1" applyFont="1" applyFill="1" applyBorder="1" applyAlignment="1">
      <alignment/>
    </xf>
    <xf numFmtId="177" fontId="10" fillId="0" borderId="12" xfId="42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41" fontId="7" fillId="0" borderId="0" xfId="43" applyFont="1" applyFill="1" applyAlignment="1">
      <alignment/>
    </xf>
    <xf numFmtId="41" fontId="7" fillId="0" borderId="12" xfId="43" applyFont="1" applyFill="1" applyBorder="1" applyAlignment="1">
      <alignment/>
    </xf>
    <xf numFmtId="177" fontId="7" fillId="0" borderId="14" xfId="42" applyNumberFormat="1" applyFont="1" applyFill="1" applyBorder="1" applyAlignment="1">
      <alignment/>
    </xf>
    <xf numFmtId="41" fontId="7" fillId="0" borderId="14" xfId="43" applyFont="1" applyFill="1" applyBorder="1" applyAlignment="1">
      <alignment/>
    </xf>
    <xf numFmtId="177" fontId="7" fillId="0" borderId="14" xfId="0" applyNumberFormat="1" applyFont="1" applyFill="1" applyBorder="1" applyAlignment="1">
      <alignment/>
    </xf>
    <xf numFmtId="177" fontId="7" fillId="0" borderId="11" xfId="42" applyNumberFormat="1" applyFont="1" applyFill="1" applyBorder="1" applyAlignment="1">
      <alignment/>
    </xf>
    <xf numFmtId="15" fontId="11" fillId="24" borderId="0" xfId="0" applyNumberFormat="1" applyFont="1" applyFill="1" applyAlignment="1" quotePrefix="1">
      <alignment horizontal="center"/>
    </xf>
    <xf numFmtId="0" fontId="5" fillId="24" borderId="0" xfId="0" applyFont="1" applyFill="1" applyAlignment="1" quotePrefix="1">
      <alignment horizontal="center"/>
    </xf>
    <xf numFmtId="0" fontId="1" fillId="24" borderId="0" xfId="0" applyFont="1" applyFill="1" applyAlignment="1">
      <alignment/>
    </xf>
    <xf numFmtId="0" fontId="5" fillId="24" borderId="0" xfId="0" applyFont="1" applyFill="1" applyAlignment="1">
      <alignment horizontal="left"/>
    </xf>
    <xf numFmtId="0" fontId="11" fillId="24" borderId="0" xfId="0" applyFont="1" applyFill="1" applyAlignment="1">
      <alignment/>
    </xf>
    <xf numFmtId="0" fontId="3" fillId="0" borderId="0" xfId="0" applyFont="1" applyAlignment="1">
      <alignment horizontal="center"/>
    </xf>
    <xf numFmtId="9" fontId="10" fillId="0" borderId="0" xfId="61" applyFont="1" applyAlignment="1">
      <alignment/>
    </xf>
    <xf numFmtId="177" fontId="10" fillId="0" borderId="10" xfId="42" applyNumberFormat="1" applyFont="1" applyBorder="1" applyAlignment="1">
      <alignment/>
    </xf>
    <xf numFmtId="0" fontId="10" fillId="0" borderId="0" xfId="0" applyFont="1" applyAlignment="1">
      <alignment horizontal="left"/>
    </xf>
    <xf numFmtId="37" fontId="10" fillId="0" borderId="10" xfId="0" applyNumberFormat="1" applyFont="1" applyBorder="1" applyAlignment="1">
      <alignment/>
    </xf>
    <xf numFmtId="41" fontId="10" fillId="0" borderId="10" xfId="43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5" fontId="3" fillId="0" borderId="0" xfId="0" applyNumberFormat="1" applyFont="1" applyAlignment="1">
      <alignment horizontal="center"/>
    </xf>
    <xf numFmtId="177" fontId="10" fillId="0" borderId="11" xfId="42" applyNumberFormat="1" applyFont="1" applyBorder="1" applyAlignment="1">
      <alignment/>
    </xf>
    <xf numFmtId="177" fontId="10" fillId="0" borderId="11" xfId="42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43" fontId="16" fillId="0" borderId="0" xfId="42" applyFont="1" applyFill="1" applyBorder="1" applyAlignment="1">
      <alignment/>
    </xf>
    <xf numFmtId="0" fontId="16" fillId="0" borderId="0" xfId="0" applyFont="1" applyBorder="1" applyAlignment="1">
      <alignment/>
    </xf>
    <xf numFmtId="43" fontId="10" fillId="0" borderId="0" xfId="42" applyFont="1" applyAlignment="1">
      <alignment/>
    </xf>
    <xf numFmtId="38" fontId="7" fillId="0" borderId="0" xfId="46" applyFont="1">
      <alignment/>
      <protection/>
    </xf>
    <xf numFmtId="38" fontId="7" fillId="0" borderId="0" xfId="46" applyNumberFormat="1" applyFont="1">
      <alignment/>
      <protection/>
    </xf>
    <xf numFmtId="38" fontId="7" fillId="0" borderId="0" xfId="46" applyNumberFormat="1" applyFont="1" applyFill="1">
      <alignment/>
      <protection/>
    </xf>
    <xf numFmtId="41" fontId="3" fillId="0" borderId="0" xfId="58" applyNumberFormat="1" applyFont="1" applyBorder="1" applyAlignment="1">
      <alignment horizontal="right"/>
      <protection/>
    </xf>
    <xf numFmtId="38" fontId="10" fillId="0" borderId="0" xfId="46" applyFont="1" applyBorder="1">
      <alignment/>
      <protection/>
    </xf>
    <xf numFmtId="38" fontId="10" fillId="0" borderId="0" xfId="46" applyFont="1">
      <alignment/>
      <protection/>
    </xf>
    <xf numFmtId="38" fontId="10" fillId="0" borderId="0" xfId="46" applyNumberFormat="1" applyFont="1" applyFill="1" applyBorder="1">
      <alignment/>
      <protection/>
    </xf>
    <xf numFmtId="38" fontId="10" fillId="0" borderId="0" xfId="46" applyNumberFormat="1" applyFont="1" applyBorder="1">
      <alignment/>
      <protection/>
    </xf>
    <xf numFmtId="0" fontId="3" fillId="0" borderId="0" xfId="0" applyFont="1" applyBorder="1" applyAlignment="1">
      <alignment/>
    </xf>
    <xf numFmtId="38" fontId="10" fillId="0" borderId="11" xfId="0" applyNumberFormat="1" applyFont="1" applyBorder="1" applyAlignment="1">
      <alignment/>
    </xf>
    <xf numFmtId="38" fontId="10" fillId="0" borderId="12" xfId="46" applyFont="1" applyBorder="1">
      <alignment/>
      <protection/>
    </xf>
    <xf numFmtId="9" fontId="7" fillId="0" borderId="0" xfId="61" applyFont="1" applyAlignment="1">
      <alignment/>
    </xf>
    <xf numFmtId="191" fontId="10" fillId="0" borderId="10" xfId="43" applyNumberFormat="1" applyFont="1" applyFill="1" applyBorder="1" applyAlignment="1">
      <alignment/>
    </xf>
    <xf numFmtId="9" fontId="1" fillId="0" borderId="0" xfId="61" applyFont="1" applyFill="1" applyAlignment="1">
      <alignment/>
    </xf>
    <xf numFmtId="0" fontId="1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177" fontId="7" fillId="0" borderId="10" xfId="42" applyNumberFormat="1" applyFont="1" applyFill="1" applyBorder="1" applyAlignment="1">
      <alignment/>
    </xf>
    <xf numFmtId="177" fontId="7" fillId="0" borderId="0" xfId="42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38" fontId="10" fillId="0" borderId="0" xfId="0" applyNumberFormat="1" applyFont="1" applyAlignment="1">
      <alignment/>
    </xf>
    <xf numFmtId="41" fontId="10" fillId="0" borderId="0" xfId="43" applyFont="1" applyAlignment="1">
      <alignment/>
    </xf>
    <xf numFmtId="0" fontId="34" fillId="0" borderId="0" xfId="0" applyFont="1" applyAlignment="1">
      <alignment/>
    </xf>
    <xf numFmtId="0" fontId="16" fillId="0" borderId="0" xfId="0" applyFont="1" applyFill="1" applyBorder="1" applyAlignment="1">
      <alignment/>
    </xf>
    <xf numFmtId="177" fontId="16" fillId="0" borderId="0" xfId="0" applyNumberFormat="1" applyFont="1" applyFill="1" applyBorder="1" applyAlignment="1">
      <alignment/>
    </xf>
    <xf numFmtId="43" fontId="35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1" fillId="24" borderId="10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38" fontId="3" fillId="0" borderId="0" xfId="46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01_Fitters Holdings Bhd - lwh0 1 April 20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819150</xdr:colOff>
      <xdr:row>7</xdr:row>
      <xdr:rowOff>85725</xdr:rowOff>
    </xdr:from>
    <xdr:to>
      <xdr:col>12</xdr:col>
      <xdr:colOff>857250</xdr:colOff>
      <xdr:row>7</xdr:row>
      <xdr:rowOff>85725</xdr:rowOff>
    </xdr:to>
    <xdr:sp>
      <xdr:nvSpPr>
        <xdr:cNvPr id="1" name="Line 3"/>
        <xdr:cNvSpPr>
          <a:spLocks/>
        </xdr:cNvSpPr>
      </xdr:nvSpPr>
      <xdr:spPr>
        <a:xfrm>
          <a:off x="6791325" y="1295400"/>
          <a:ext cx="10477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7</xdr:row>
      <xdr:rowOff>104775</xdr:rowOff>
    </xdr:from>
    <xdr:to>
      <xdr:col>6</xdr:col>
      <xdr:colOff>28575</xdr:colOff>
      <xdr:row>7</xdr:row>
      <xdr:rowOff>104775</xdr:rowOff>
    </xdr:to>
    <xdr:sp>
      <xdr:nvSpPr>
        <xdr:cNvPr id="2" name="Line 24"/>
        <xdr:cNvSpPr>
          <a:spLocks/>
        </xdr:cNvSpPr>
      </xdr:nvSpPr>
      <xdr:spPr>
        <a:xfrm flipH="1">
          <a:off x="2628900" y="1314450"/>
          <a:ext cx="11144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olution\Local%20Settings\Temporary%20Internet%20Files\Content.IE5\TGK7L585\consol%20worksheet311205%205.0%2030.6.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2004"/>
      <sheetName val="PL300905"/>
      <sheetName val="BS 31.3.05"/>
      <sheetName val="BS 30.6.06"/>
      <sheetName val="CF 30.6.06"/>
      <sheetName val="Consol JV"/>
      <sheetName val="Sheet1"/>
      <sheetName val="Borrow 31.3.05"/>
      <sheetName val="Borrow"/>
    </sheetNames>
    <sheetDataSet>
      <sheetData sheetId="3">
        <row r="42">
          <cell r="G42">
            <v>10026.263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zoomScale="68" zoomScaleNormal="68" zoomScalePageLayoutView="0" workbookViewId="0" topLeftCell="A19">
      <selection activeCell="E47" sqref="E47"/>
    </sheetView>
  </sheetViews>
  <sheetFormatPr defaultColWidth="9.140625" defaultRowHeight="12.75"/>
  <cols>
    <col min="1" max="1" width="4.00390625" style="1" customWidth="1"/>
    <col min="2" max="2" width="35.00390625" style="1" customWidth="1"/>
    <col min="3" max="3" width="6.8515625" style="4" customWidth="1"/>
    <col min="4" max="4" width="24.28125" style="1" customWidth="1"/>
    <col min="5" max="5" width="23.421875" style="1" customWidth="1"/>
    <col min="6" max="6" width="23.8515625" style="1" customWidth="1"/>
    <col min="7" max="7" width="24.7109375" style="1" customWidth="1"/>
    <col min="8" max="8" width="0" style="1" hidden="1" customWidth="1"/>
    <col min="9" max="16384" width="9.140625" style="1" customWidth="1"/>
  </cols>
  <sheetData>
    <row r="1" spans="1:7" ht="15.75">
      <c r="A1" s="6" t="s">
        <v>0</v>
      </c>
      <c r="B1" s="7"/>
      <c r="C1" s="8"/>
      <c r="D1" s="7"/>
      <c r="E1" s="7"/>
      <c r="F1" s="7"/>
      <c r="G1" s="7"/>
    </row>
    <row r="2" spans="1:7" ht="12.75">
      <c r="A2" s="9" t="s">
        <v>18</v>
      </c>
      <c r="B2" s="7"/>
      <c r="C2" s="8"/>
      <c r="D2" s="7"/>
      <c r="E2" s="7"/>
      <c r="F2" s="7"/>
      <c r="G2" s="7"/>
    </row>
    <row r="3" spans="1:7" ht="12.75">
      <c r="A3" s="9" t="s">
        <v>105</v>
      </c>
      <c r="B3" s="7"/>
      <c r="C3" s="8"/>
      <c r="D3" s="7"/>
      <c r="E3" s="7"/>
      <c r="F3" s="7"/>
      <c r="G3" s="7"/>
    </row>
    <row r="4" ht="12.75">
      <c r="A4" s="2"/>
    </row>
    <row r="5" spans="1:3" s="11" customFormat="1" ht="15">
      <c r="A5" s="5" t="s">
        <v>219</v>
      </c>
      <c r="C5" s="12"/>
    </row>
    <row r="6" spans="1:3" s="11" customFormat="1" ht="15">
      <c r="A6" s="5" t="s">
        <v>103</v>
      </c>
      <c r="C6" s="12"/>
    </row>
    <row r="7" spans="1:3" s="11" customFormat="1" ht="15">
      <c r="A7" s="5"/>
      <c r="C7" s="12"/>
    </row>
    <row r="8" spans="3:7" s="11" customFormat="1" ht="15.75" thickBot="1">
      <c r="C8" s="12"/>
      <c r="D8" s="107" t="s">
        <v>19</v>
      </c>
      <c r="E8" s="107"/>
      <c r="F8" s="107" t="s">
        <v>20</v>
      </c>
      <c r="G8" s="107"/>
    </row>
    <row r="9" spans="3:7" s="11" customFormat="1" ht="15">
      <c r="C9" s="12"/>
      <c r="D9" s="15" t="s">
        <v>220</v>
      </c>
      <c r="E9" s="15" t="s">
        <v>221</v>
      </c>
      <c r="F9" s="15" t="s">
        <v>222</v>
      </c>
      <c r="G9" s="15" t="s">
        <v>223</v>
      </c>
    </row>
    <row r="10" spans="3:7" s="11" customFormat="1" ht="15">
      <c r="C10" s="12"/>
      <c r="D10" s="16"/>
      <c r="E10" s="15" t="s">
        <v>109</v>
      </c>
      <c r="F10" s="16"/>
      <c r="G10" s="15" t="s">
        <v>113</v>
      </c>
    </row>
    <row r="11" spans="3:7" s="11" customFormat="1" ht="15">
      <c r="C11" s="12"/>
      <c r="D11" s="15" t="s">
        <v>108</v>
      </c>
      <c r="E11" s="15" t="s">
        <v>110</v>
      </c>
      <c r="F11" s="15" t="s">
        <v>111</v>
      </c>
      <c r="G11" s="15" t="s">
        <v>110</v>
      </c>
    </row>
    <row r="12" spans="3:7" s="11" customFormat="1" ht="15">
      <c r="C12" s="12"/>
      <c r="D12" s="15" t="s">
        <v>75</v>
      </c>
      <c r="E12" s="15" t="s">
        <v>75</v>
      </c>
      <c r="F12" s="15" t="s">
        <v>112</v>
      </c>
      <c r="G12" s="15" t="s">
        <v>75</v>
      </c>
    </row>
    <row r="13" spans="3:7" s="11" customFormat="1" ht="15.75" thickBot="1">
      <c r="C13" s="12"/>
      <c r="D13" s="14" t="s">
        <v>2</v>
      </c>
      <c r="E13" s="14" t="s">
        <v>2</v>
      </c>
      <c r="F13" s="14" t="s">
        <v>2</v>
      </c>
      <c r="G13" s="14" t="s">
        <v>2</v>
      </c>
    </row>
    <row r="15" spans="1:7" ht="15.75">
      <c r="A15" s="10"/>
      <c r="B15" s="10"/>
      <c r="C15" s="23"/>
      <c r="D15" s="10"/>
      <c r="E15" s="10"/>
      <c r="F15" s="10"/>
      <c r="G15" s="10"/>
    </row>
    <row r="16" spans="1:9" ht="15.75">
      <c r="A16" s="10" t="s">
        <v>163</v>
      </c>
      <c r="B16" s="10"/>
      <c r="C16" s="23"/>
      <c r="D16" s="27">
        <v>2212</v>
      </c>
      <c r="E16" s="27">
        <v>5609</v>
      </c>
      <c r="F16" s="27">
        <f>D16+587</f>
        <v>2799</v>
      </c>
      <c r="G16" s="27">
        <v>7683</v>
      </c>
      <c r="H16" s="92">
        <f>(F16-G16)/G16</f>
        <v>-0.6356891839125342</v>
      </c>
      <c r="I16" s="93"/>
    </row>
    <row r="17" spans="1:9" ht="15.75">
      <c r="A17" s="10"/>
      <c r="B17" s="10"/>
      <c r="C17" s="23"/>
      <c r="D17" s="27"/>
      <c r="E17" s="27"/>
      <c r="F17" s="27"/>
      <c r="G17" s="27"/>
      <c r="H17" s="93"/>
      <c r="I17" s="93"/>
    </row>
    <row r="18" spans="1:9" ht="15.75">
      <c r="A18" s="10" t="s">
        <v>164</v>
      </c>
      <c r="B18" s="10"/>
      <c r="C18" s="23"/>
      <c r="D18" s="27">
        <v>-1231</v>
      </c>
      <c r="E18" s="27">
        <v>-4166</v>
      </c>
      <c r="F18" s="27">
        <f>D18-391</f>
        <v>-1622</v>
      </c>
      <c r="G18" s="27">
        <v>-5194</v>
      </c>
      <c r="H18" s="93"/>
      <c r="I18" s="93"/>
    </row>
    <row r="19" spans="1:9" ht="15.75">
      <c r="A19" s="10"/>
      <c r="B19" s="10"/>
      <c r="C19" s="23"/>
      <c r="D19" s="43"/>
      <c r="E19" s="43"/>
      <c r="F19" s="43"/>
      <c r="G19" s="43"/>
      <c r="H19" s="93"/>
      <c r="I19" s="93"/>
    </row>
    <row r="20" spans="1:9" ht="15.75">
      <c r="A20" s="10" t="s">
        <v>165</v>
      </c>
      <c r="B20" s="10"/>
      <c r="C20" s="23"/>
      <c r="D20" s="27">
        <f>SUM(D16:D18)</f>
        <v>981</v>
      </c>
      <c r="E20" s="27">
        <f>SUM(E16:E18)</f>
        <v>1443</v>
      </c>
      <c r="F20" s="27">
        <f>SUM(F16:F18)</f>
        <v>1177</v>
      </c>
      <c r="G20" s="27">
        <f>SUM(G16:G18)</f>
        <v>2489</v>
      </c>
      <c r="H20" s="92"/>
      <c r="I20" s="93"/>
    </row>
    <row r="21" spans="1:9" ht="15.75">
      <c r="A21" s="10"/>
      <c r="B21" s="10"/>
      <c r="C21" s="23"/>
      <c r="D21" s="27"/>
      <c r="E21" s="27"/>
      <c r="F21" s="27"/>
      <c r="G21" s="27"/>
      <c r="H21" s="93"/>
      <c r="I21" s="93"/>
    </row>
    <row r="22" spans="1:9" ht="15.75">
      <c r="A22" s="10" t="s">
        <v>166</v>
      </c>
      <c r="B22" s="10"/>
      <c r="C22" s="23"/>
      <c r="D22" s="27">
        <f>18+56</f>
        <v>74</v>
      </c>
      <c r="E22" s="27">
        <v>75</v>
      </c>
      <c r="F22" s="27">
        <f>D22+86</f>
        <v>160</v>
      </c>
      <c r="G22" s="27">
        <v>144</v>
      </c>
      <c r="H22" s="93"/>
      <c r="I22" s="93"/>
    </row>
    <row r="23" spans="1:9" ht="15.75">
      <c r="A23" s="10"/>
      <c r="B23" s="10"/>
      <c r="C23" s="23"/>
      <c r="D23" s="27"/>
      <c r="E23" s="27"/>
      <c r="F23" s="27"/>
      <c r="G23" s="27"/>
      <c r="H23" s="93"/>
      <c r="I23" s="93"/>
    </row>
    <row r="24" spans="1:9" ht="15.75">
      <c r="A24" s="10" t="s">
        <v>167</v>
      </c>
      <c r="B24" s="10"/>
      <c r="C24" s="23"/>
      <c r="D24" s="27">
        <v>-603</v>
      </c>
      <c r="E24" s="27">
        <v>-563</v>
      </c>
      <c r="F24" s="27">
        <f>D24-521</f>
        <v>-1124</v>
      </c>
      <c r="G24" s="27">
        <v>-1080</v>
      </c>
      <c r="H24" s="94">
        <f>(F24-G24)/G24</f>
        <v>0.040740740740740744</v>
      </c>
      <c r="I24" s="93"/>
    </row>
    <row r="25" spans="1:9" ht="15.75">
      <c r="A25" s="10"/>
      <c r="B25" s="10"/>
      <c r="C25" s="23"/>
      <c r="D25" s="27"/>
      <c r="E25" s="27"/>
      <c r="F25" s="27"/>
      <c r="G25" s="27"/>
      <c r="H25" s="94"/>
      <c r="I25" s="93"/>
    </row>
    <row r="26" spans="1:9" ht="15.75">
      <c r="A26" s="10" t="s">
        <v>168</v>
      </c>
      <c r="B26" s="10"/>
      <c r="C26" s="23"/>
      <c r="D26" s="27">
        <v>-27</v>
      </c>
      <c r="E26" s="27">
        <v>-46</v>
      </c>
      <c r="F26" s="27">
        <f>D26-19</f>
        <v>-46</v>
      </c>
      <c r="G26" s="27">
        <v>-120</v>
      </c>
      <c r="H26" s="92">
        <f>(F26-G26)/G26</f>
        <v>-0.6166666666666667</v>
      </c>
      <c r="I26" s="93"/>
    </row>
    <row r="27" spans="1:9" ht="15.75">
      <c r="A27" s="10"/>
      <c r="B27" s="10"/>
      <c r="C27" s="23"/>
      <c r="D27" s="43"/>
      <c r="E27" s="43"/>
      <c r="F27" s="43"/>
      <c r="G27" s="43"/>
      <c r="H27" s="93"/>
      <c r="I27" s="93"/>
    </row>
    <row r="28" spans="1:9" ht="15.75">
      <c r="A28" s="10" t="s">
        <v>242</v>
      </c>
      <c r="B28" s="10"/>
      <c r="C28" s="23"/>
      <c r="D28" s="27">
        <f>SUM(D20:D27)</f>
        <v>425</v>
      </c>
      <c r="E28" s="27">
        <f>SUM(E20:E27)</f>
        <v>909</v>
      </c>
      <c r="F28" s="27">
        <f>SUM(F20:F27)</f>
        <v>167</v>
      </c>
      <c r="G28" s="27">
        <f>SUM(G20:G27)</f>
        <v>1433</v>
      </c>
      <c r="H28" s="93"/>
      <c r="I28" s="93"/>
    </row>
    <row r="29" spans="1:9" ht="15.75">
      <c r="A29" s="10"/>
      <c r="B29" s="10"/>
      <c r="C29" s="23"/>
      <c r="D29" s="27"/>
      <c r="E29" s="27"/>
      <c r="F29" s="27"/>
      <c r="G29" s="27"/>
      <c r="H29" s="93"/>
      <c r="I29" s="93"/>
    </row>
    <row r="30" spans="1:9" ht="15.75">
      <c r="A30" s="10" t="s">
        <v>169</v>
      </c>
      <c r="B30" s="10"/>
      <c r="C30" s="23" t="s">
        <v>156</v>
      </c>
      <c r="D30" s="27">
        <v>-10</v>
      </c>
      <c r="E30" s="27">
        <v>-14</v>
      </c>
      <c r="F30" s="27">
        <f>D30-15</f>
        <v>-25</v>
      </c>
      <c r="G30" s="27">
        <v>-33</v>
      </c>
      <c r="H30" s="93"/>
      <c r="I30" s="93"/>
    </row>
    <row r="31" spans="1:9" ht="15.75">
      <c r="A31" s="10"/>
      <c r="B31" s="10"/>
      <c r="C31" s="23"/>
      <c r="D31" s="43"/>
      <c r="E31" s="43"/>
      <c r="F31" s="43"/>
      <c r="G31" s="43"/>
      <c r="H31" s="93"/>
      <c r="I31" s="93"/>
    </row>
    <row r="32" spans="1:9" ht="11.25" customHeight="1">
      <c r="A32" s="10"/>
      <c r="B32" s="10"/>
      <c r="C32" s="23"/>
      <c r="D32" s="44"/>
      <c r="E32" s="44"/>
      <c r="F32" s="44"/>
      <c r="G32" s="44"/>
      <c r="H32" s="93"/>
      <c r="I32" s="93"/>
    </row>
    <row r="33" spans="1:9" ht="16.5" thickBot="1">
      <c r="A33" s="10" t="s">
        <v>243</v>
      </c>
      <c r="B33" s="10"/>
      <c r="C33" s="23"/>
      <c r="D33" s="95">
        <f>SUM(D28:D30)</f>
        <v>415</v>
      </c>
      <c r="E33" s="95">
        <f>SUM(E28:E30)</f>
        <v>895</v>
      </c>
      <c r="F33" s="95">
        <f>SUM(F28:F30)</f>
        <v>142</v>
      </c>
      <c r="G33" s="95">
        <f>SUM(G28:G30)</f>
        <v>1400</v>
      </c>
      <c r="H33" s="93"/>
      <c r="I33" s="93"/>
    </row>
    <row r="34" spans="1:9" ht="15.75">
      <c r="A34" s="10"/>
      <c r="B34" s="10"/>
      <c r="C34" s="23"/>
      <c r="D34" s="27"/>
      <c r="E34" s="27"/>
      <c r="F34" s="27"/>
      <c r="G34" s="27"/>
      <c r="H34" s="93"/>
      <c r="I34" s="93"/>
    </row>
    <row r="35" spans="1:9" ht="15.75">
      <c r="A35" s="10" t="s">
        <v>170</v>
      </c>
      <c r="B35" s="10"/>
      <c r="C35" s="23"/>
      <c r="D35" s="27"/>
      <c r="E35" s="27"/>
      <c r="F35" s="27"/>
      <c r="G35" s="27"/>
      <c r="H35" s="93"/>
      <c r="I35" s="93"/>
    </row>
    <row r="36" spans="1:9" ht="15.75">
      <c r="A36" s="10"/>
      <c r="B36" s="10"/>
      <c r="C36" s="23"/>
      <c r="D36" s="96"/>
      <c r="E36" s="96"/>
      <c r="F36" s="96"/>
      <c r="G36" s="96"/>
      <c r="H36" s="93"/>
      <c r="I36" s="93"/>
    </row>
    <row r="37" spans="1:9" s="11" customFormat="1" ht="15.75">
      <c r="A37" s="10" t="s">
        <v>171</v>
      </c>
      <c r="B37" s="10"/>
      <c r="C37" s="23"/>
      <c r="D37" s="96">
        <v>418</v>
      </c>
      <c r="E37" s="96">
        <f>E33</f>
        <v>895</v>
      </c>
      <c r="F37" s="96">
        <v>147</v>
      </c>
      <c r="G37" s="96">
        <f>G33</f>
        <v>1400</v>
      </c>
      <c r="H37" s="48"/>
      <c r="I37" s="48"/>
    </row>
    <row r="38" spans="1:9" s="11" customFormat="1" ht="15.75">
      <c r="A38" s="10" t="s">
        <v>172</v>
      </c>
      <c r="B38" s="10"/>
      <c r="C38" s="23"/>
      <c r="D38" s="96">
        <v>-3</v>
      </c>
      <c r="E38" s="96">
        <v>0</v>
      </c>
      <c r="F38" s="96">
        <v>-5</v>
      </c>
      <c r="G38" s="96">
        <v>0</v>
      </c>
      <c r="H38" s="48"/>
      <c r="I38" s="48"/>
    </row>
    <row r="39" spans="1:9" s="11" customFormat="1" ht="11.25" customHeight="1">
      <c r="A39" s="10"/>
      <c r="B39" s="10"/>
      <c r="C39" s="23"/>
      <c r="D39" s="97"/>
      <c r="E39" s="97"/>
      <c r="F39" s="97"/>
      <c r="G39" s="97"/>
      <c r="H39" s="48"/>
      <c r="I39" s="48"/>
    </row>
    <row r="40" spans="1:9" s="11" customFormat="1" ht="16.5" thickBot="1">
      <c r="A40" s="10"/>
      <c r="B40" s="10"/>
      <c r="C40" s="23"/>
      <c r="D40" s="95">
        <f>SUM(D37:D38)</f>
        <v>415</v>
      </c>
      <c r="E40" s="95">
        <f>SUM(E37:E38)</f>
        <v>895</v>
      </c>
      <c r="F40" s="95">
        <f>SUM(F37:F38)</f>
        <v>142</v>
      </c>
      <c r="G40" s="95">
        <f>SUM(G37:G38)</f>
        <v>1400</v>
      </c>
      <c r="H40" s="48"/>
      <c r="I40" s="48"/>
    </row>
    <row r="41" spans="1:9" s="11" customFormat="1" ht="15.75">
      <c r="A41" s="10"/>
      <c r="B41" s="10"/>
      <c r="C41" s="23"/>
      <c r="D41" s="52"/>
      <c r="E41" s="52"/>
      <c r="F41" s="52"/>
      <c r="G41" s="52"/>
      <c r="H41" s="48"/>
      <c r="I41" s="48"/>
    </row>
    <row r="42" spans="1:7" s="11" customFormat="1" ht="15.75">
      <c r="A42" s="10" t="s">
        <v>244</v>
      </c>
      <c r="B42" s="10"/>
      <c r="C42" s="10"/>
      <c r="D42" s="10"/>
      <c r="E42" s="10"/>
      <c r="F42" s="10"/>
      <c r="G42" s="10"/>
    </row>
    <row r="43" spans="1:7" s="11" customFormat="1" ht="15.75">
      <c r="A43" s="10"/>
      <c r="B43" s="10" t="s">
        <v>173</v>
      </c>
      <c r="C43" s="23"/>
      <c r="D43" s="28"/>
      <c r="E43" s="28"/>
      <c r="F43" s="28"/>
      <c r="G43" s="28"/>
    </row>
    <row r="44" spans="1:7" s="11" customFormat="1" ht="16.5" thickBot="1">
      <c r="A44" s="10" t="s">
        <v>245</v>
      </c>
      <c r="B44" s="10"/>
      <c r="C44" s="23" t="s">
        <v>154</v>
      </c>
      <c r="D44" s="29">
        <f>Notes!G205</f>
        <v>0.33037732568249</v>
      </c>
      <c r="E44" s="29">
        <f>Notes!H205</f>
        <v>0.7073868576215994</v>
      </c>
      <c r="F44" s="29">
        <f>Notes!I205</f>
        <v>0.1161853274529331</v>
      </c>
      <c r="G44" s="29">
        <f>Notes!J205</f>
        <v>1.1065269281231722</v>
      </c>
    </row>
    <row r="45" spans="3:7" s="11" customFormat="1" ht="15">
      <c r="C45" s="12"/>
      <c r="D45" s="18"/>
      <c r="E45" s="18"/>
      <c r="F45" s="18"/>
      <c r="G45" s="18"/>
    </row>
    <row r="46" spans="3:7" s="11" customFormat="1" ht="15">
      <c r="C46" s="12"/>
      <c r="D46" s="19"/>
      <c r="E46" s="19"/>
      <c r="F46" s="19"/>
      <c r="G46" s="19"/>
    </row>
    <row r="47" s="11" customFormat="1" ht="15">
      <c r="C47" s="12"/>
    </row>
    <row r="48" s="11" customFormat="1" ht="15">
      <c r="C48" s="12"/>
    </row>
    <row r="49" s="11" customFormat="1" ht="15">
      <c r="C49" s="12"/>
    </row>
    <row r="50" ht="15.75">
      <c r="A50" s="10" t="s">
        <v>201</v>
      </c>
    </row>
    <row r="51" ht="15.75">
      <c r="A51" s="10" t="s">
        <v>202</v>
      </c>
    </row>
    <row r="55" spans="1:7" ht="12.75">
      <c r="A55"/>
      <c r="B55"/>
      <c r="C55"/>
      <c r="D55"/>
      <c r="E55"/>
      <c r="F55"/>
      <c r="G55"/>
    </row>
    <row r="56" spans="1:7" ht="12.75">
      <c r="A56"/>
      <c r="B56"/>
      <c r="C56"/>
      <c r="D56"/>
      <c r="E56"/>
      <c r="F56"/>
      <c r="G56"/>
    </row>
    <row r="57" spans="2:7" ht="12.75">
      <c r="B57"/>
      <c r="D57" s="3"/>
      <c r="E57" s="3"/>
      <c r="F57" s="3"/>
      <c r="G57" s="3"/>
    </row>
  </sheetData>
  <sheetProtection/>
  <mergeCells count="2">
    <mergeCell ref="D8:E8"/>
    <mergeCell ref="F8:G8"/>
  </mergeCells>
  <printOptions/>
  <pageMargins left="0.43" right="0.4" top="0.9" bottom="1" header="0.5" footer="0.5"/>
  <pageSetup horizontalDpi="1200" verticalDpi="12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="75" zoomScaleNormal="75" zoomScalePageLayoutView="0" workbookViewId="0" topLeftCell="A10">
      <selection activeCell="F23" sqref="F23:F24"/>
    </sheetView>
  </sheetViews>
  <sheetFormatPr defaultColWidth="9.140625" defaultRowHeight="12.75"/>
  <cols>
    <col min="1" max="1" width="5.00390625" style="1" customWidth="1"/>
    <col min="2" max="2" width="43.7109375" style="1" customWidth="1"/>
    <col min="3" max="3" width="9.421875" style="1" customWidth="1"/>
    <col min="4" max="4" width="20.7109375" style="11" customWidth="1"/>
    <col min="5" max="5" width="5.421875" style="11" customWidth="1"/>
    <col min="6" max="6" width="19.140625" style="11" customWidth="1"/>
    <col min="7" max="7" width="19.140625" style="11" hidden="1" customWidth="1"/>
    <col min="8" max="16384" width="9.140625" style="1" customWidth="1"/>
  </cols>
  <sheetData>
    <row r="1" spans="1:7" ht="15.75">
      <c r="A1" s="6" t="s">
        <v>0</v>
      </c>
      <c r="B1" s="7"/>
      <c r="C1" s="7"/>
      <c r="D1" s="40"/>
      <c r="E1" s="40"/>
      <c r="F1" s="40"/>
      <c r="G1" s="40"/>
    </row>
    <row r="2" spans="1:7" ht="15">
      <c r="A2" s="9" t="s">
        <v>1</v>
      </c>
      <c r="B2" s="7"/>
      <c r="C2" s="7"/>
      <c r="D2" s="40"/>
      <c r="E2" s="40"/>
      <c r="F2" s="40"/>
      <c r="G2" s="40"/>
    </row>
    <row r="3" spans="1:7" ht="15">
      <c r="A3" s="9" t="s">
        <v>105</v>
      </c>
      <c r="B3" s="7"/>
      <c r="C3" s="7"/>
      <c r="D3" s="40"/>
      <c r="E3" s="40"/>
      <c r="F3" s="40"/>
      <c r="G3" s="40"/>
    </row>
    <row r="4" ht="15">
      <c r="A4" s="2"/>
    </row>
    <row r="5" s="11" customFormat="1" ht="15">
      <c r="A5" s="5" t="s">
        <v>224</v>
      </c>
    </row>
    <row r="6" s="11" customFormat="1" ht="15">
      <c r="A6" s="5" t="s">
        <v>103</v>
      </c>
    </row>
    <row r="7" s="11" customFormat="1" ht="15">
      <c r="A7" s="5"/>
    </row>
    <row r="8" spans="4:7" s="11" customFormat="1" ht="15">
      <c r="D8" s="15" t="s">
        <v>174</v>
      </c>
      <c r="E8" s="21"/>
      <c r="F8" s="15" t="s">
        <v>104</v>
      </c>
      <c r="G8" s="15"/>
    </row>
    <row r="9" spans="4:7" s="11" customFormat="1" ht="15">
      <c r="D9" s="59" t="s">
        <v>225</v>
      </c>
      <c r="E9" s="21"/>
      <c r="F9" s="59" t="s">
        <v>191</v>
      </c>
      <c r="G9" s="59"/>
    </row>
    <row r="10" spans="4:7" s="11" customFormat="1" ht="15">
      <c r="D10" s="15" t="s">
        <v>2</v>
      </c>
      <c r="E10" s="21"/>
      <c r="F10" s="15" t="s">
        <v>2</v>
      </c>
      <c r="G10" s="15"/>
    </row>
    <row r="11" s="11" customFormat="1" ht="15">
      <c r="E11" s="20"/>
    </row>
    <row r="12" spans="1:5" s="11" customFormat="1" ht="15.75">
      <c r="A12" s="30" t="s">
        <v>175</v>
      </c>
      <c r="B12" s="10"/>
      <c r="C12" s="10"/>
      <c r="E12" s="20"/>
    </row>
    <row r="13" spans="1:5" s="11" customFormat="1" ht="15.75">
      <c r="A13" s="30" t="s">
        <v>176</v>
      </c>
      <c r="B13" s="10"/>
      <c r="C13" s="10"/>
      <c r="E13" s="20"/>
    </row>
    <row r="14" spans="1:7" s="11" customFormat="1" ht="15.75">
      <c r="A14" s="10" t="s">
        <v>3</v>
      </c>
      <c r="B14" s="10"/>
      <c r="C14" s="10"/>
      <c r="D14" s="13">
        <v>4210</v>
      </c>
      <c r="E14" s="17"/>
      <c r="F14" s="13">
        <v>4323</v>
      </c>
      <c r="G14" s="13"/>
    </row>
    <row r="15" spans="1:7" s="11" customFormat="1" ht="15.75">
      <c r="A15" s="10" t="s">
        <v>4</v>
      </c>
      <c r="B15" s="10"/>
      <c r="C15" s="10"/>
      <c r="D15" s="13">
        <v>491</v>
      </c>
      <c r="E15" s="17"/>
      <c r="F15" s="13">
        <v>464</v>
      </c>
      <c r="G15" s="13"/>
    </row>
    <row r="16" spans="1:7" s="11" customFormat="1" ht="15.75">
      <c r="A16" s="10"/>
      <c r="B16" s="10"/>
      <c r="C16" s="10"/>
      <c r="D16" s="45">
        <f>SUM(D14:D15)</f>
        <v>4701</v>
      </c>
      <c r="E16" s="46"/>
      <c r="F16" s="45">
        <f>SUM(F14:F15)</f>
        <v>4787</v>
      </c>
      <c r="G16" s="46"/>
    </row>
    <row r="17" spans="1:7" s="11" customFormat="1" ht="15.75">
      <c r="A17" s="30"/>
      <c r="B17" s="10"/>
      <c r="C17" s="10"/>
      <c r="D17" s="47"/>
      <c r="E17" s="46"/>
      <c r="F17" s="48"/>
      <c r="G17" s="48"/>
    </row>
    <row r="18" spans="1:7" s="11" customFormat="1" ht="15.75">
      <c r="A18" s="30" t="s">
        <v>5</v>
      </c>
      <c r="B18" s="10"/>
      <c r="C18" s="10"/>
      <c r="D18" s="47"/>
      <c r="E18" s="46"/>
      <c r="F18" s="48"/>
      <c r="G18" s="48"/>
    </row>
    <row r="19" spans="1:7" s="11" customFormat="1" ht="15.75">
      <c r="A19" s="10" t="s">
        <v>6</v>
      </c>
      <c r="B19" s="10"/>
      <c r="C19" s="10"/>
      <c r="D19" s="47">
        <v>195</v>
      </c>
      <c r="E19" s="46"/>
      <c r="F19" s="47">
        <v>168</v>
      </c>
      <c r="G19" s="47"/>
    </row>
    <row r="20" spans="1:7" s="11" customFormat="1" ht="15.75">
      <c r="A20" s="10" t="s">
        <v>187</v>
      </c>
      <c r="B20" s="10"/>
      <c r="C20" s="10"/>
      <c r="D20" s="47">
        <f>2932+1338</f>
        <v>4270</v>
      </c>
      <c r="E20" s="46"/>
      <c r="F20" s="47">
        <v>5004</v>
      </c>
      <c r="G20" s="47"/>
    </row>
    <row r="21" spans="1:7" s="11" customFormat="1" ht="15.75">
      <c r="A21" s="10" t="s">
        <v>188</v>
      </c>
      <c r="B21" s="10"/>
      <c r="C21" s="10"/>
      <c r="D21" s="47">
        <v>327</v>
      </c>
      <c r="E21" s="46"/>
      <c r="F21" s="47">
        <v>141</v>
      </c>
      <c r="G21" s="47"/>
    </row>
    <row r="22" spans="1:7" s="11" customFormat="1" ht="15.75">
      <c r="A22" s="10" t="s">
        <v>189</v>
      </c>
      <c r="B22" s="10"/>
      <c r="C22" s="10"/>
      <c r="D22" s="47">
        <v>4</v>
      </c>
      <c r="E22" s="46"/>
      <c r="F22" s="47">
        <v>4</v>
      </c>
      <c r="G22" s="47"/>
    </row>
    <row r="23" spans="1:7" s="11" customFormat="1" ht="15.75">
      <c r="A23" s="10" t="s">
        <v>7</v>
      </c>
      <c r="B23" s="10"/>
      <c r="C23" s="10"/>
      <c r="D23" s="47">
        <v>4977</v>
      </c>
      <c r="E23" s="46"/>
      <c r="F23" s="47">
        <v>8857</v>
      </c>
      <c r="G23" s="47"/>
    </row>
    <row r="24" spans="1:7" s="11" customFormat="1" ht="15.75">
      <c r="A24" s="10" t="s">
        <v>8</v>
      </c>
      <c r="B24" s="10"/>
      <c r="C24" s="10"/>
      <c r="D24" s="47">
        <v>5568</v>
      </c>
      <c r="E24" s="46"/>
      <c r="F24" s="47">
        <v>2973</v>
      </c>
      <c r="G24" s="47"/>
    </row>
    <row r="25" spans="1:7" s="11" customFormat="1" ht="15.75">
      <c r="A25" s="10"/>
      <c r="B25" s="10"/>
      <c r="C25" s="10"/>
      <c r="D25" s="45">
        <f>SUM(D19:D24)</f>
        <v>15341</v>
      </c>
      <c r="E25" s="46"/>
      <c r="F25" s="45">
        <f>SUM(F19:F24)</f>
        <v>17147</v>
      </c>
      <c r="G25" s="46"/>
    </row>
    <row r="26" spans="1:8" s="11" customFormat="1" ht="16.5" thickBot="1">
      <c r="A26" s="30" t="s">
        <v>177</v>
      </c>
      <c r="B26" s="10"/>
      <c r="C26" s="10"/>
      <c r="D26" s="49">
        <f>D16+D25</f>
        <v>20042</v>
      </c>
      <c r="E26" s="46"/>
      <c r="F26" s="49">
        <f>F16+F25</f>
        <v>21934</v>
      </c>
      <c r="G26" s="46"/>
      <c r="H26" s="65"/>
    </row>
    <row r="27" spans="1:7" s="11" customFormat="1" ht="15.75">
      <c r="A27" s="10"/>
      <c r="B27" s="10"/>
      <c r="C27" s="10"/>
      <c r="D27" s="46"/>
      <c r="E27" s="46"/>
      <c r="F27" s="46"/>
      <c r="G27" s="46"/>
    </row>
    <row r="28" spans="1:7" s="11" customFormat="1" ht="15.75">
      <c r="A28" s="30" t="s">
        <v>178</v>
      </c>
      <c r="B28" s="10"/>
      <c r="C28" s="10"/>
      <c r="D28" s="47"/>
      <c r="E28" s="46"/>
      <c r="F28" s="47"/>
      <c r="G28" s="47"/>
    </row>
    <row r="29" spans="1:7" s="11" customFormat="1" ht="15.75">
      <c r="A29" s="30" t="s">
        <v>181</v>
      </c>
      <c r="B29" s="10"/>
      <c r="C29" s="10"/>
      <c r="D29" s="47"/>
      <c r="E29" s="46"/>
      <c r="F29" s="47"/>
      <c r="G29" s="47"/>
    </row>
    <row r="30" spans="1:7" s="11" customFormat="1" ht="15.75">
      <c r="A30" s="10" t="s">
        <v>13</v>
      </c>
      <c r="B30" s="10"/>
      <c r="C30" s="10"/>
      <c r="D30" s="47">
        <v>12652</v>
      </c>
      <c r="E30" s="46"/>
      <c r="F30" s="47">
        <v>12652</v>
      </c>
      <c r="G30" s="47"/>
    </row>
    <row r="31" spans="1:7" s="11" customFormat="1" ht="15.75">
      <c r="A31" s="10" t="s">
        <v>14</v>
      </c>
      <c r="B31" s="10"/>
      <c r="C31" s="10"/>
      <c r="D31" s="47">
        <v>4054</v>
      </c>
      <c r="E31" s="46"/>
      <c r="F31" s="47">
        <v>4054</v>
      </c>
      <c r="G31" s="47"/>
    </row>
    <row r="32" spans="1:7" s="11" customFormat="1" ht="15.75">
      <c r="A32" s="10" t="s">
        <v>182</v>
      </c>
      <c r="B32" s="10"/>
      <c r="C32" s="10"/>
      <c r="D32" s="50">
        <v>1251</v>
      </c>
      <c r="E32" s="46"/>
      <c r="F32" s="50">
        <v>2374</v>
      </c>
      <c r="G32" s="46"/>
    </row>
    <row r="33" spans="1:7" s="11" customFormat="1" ht="15.75">
      <c r="A33" s="10"/>
      <c r="B33" s="10"/>
      <c r="C33" s="10"/>
      <c r="D33" s="47">
        <f>SUM(D30:D32)</f>
        <v>17957</v>
      </c>
      <c r="E33" s="46"/>
      <c r="F33" s="47">
        <f>SUM(F30:F32)</f>
        <v>19080</v>
      </c>
      <c r="G33" s="47"/>
    </row>
    <row r="34" spans="1:7" s="11" customFormat="1" ht="15.75">
      <c r="A34" s="30" t="s">
        <v>179</v>
      </c>
      <c r="B34" s="10"/>
      <c r="C34" s="10"/>
      <c r="D34" s="47">
        <v>40</v>
      </c>
      <c r="E34" s="46"/>
      <c r="F34" s="47">
        <v>43</v>
      </c>
      <c r="G34" s="47"/>
    </row>
    <row r="35" spans="1:7" s="11" customFormat="1" ht="15.75">
      <c r="A35" s="30" t="s">
        <v>180</v>
      </c>
      <c r="B35" s="10"/>
      <c r="C35" s="10"/>
      <c r="D35" s="45">
        <f>SUM(D33:D34)</f>
        <v>17997</v>
      </c>
      <c r="E35" s="46"/>
      <c r="F35" s="45">
        <f>SUM(F33:F34)</f>
        <v>19123</v>
      </c>
      <c r="G35" s="46"/>
    </row>
    <row r="36" spans="1:7" s="11" customFormat="1" ht="15.75">
      <c r="A36" s="10"/>
      <c r="B36" s="10"/>
      <c r="C36" s="10"/>
      <c r="D36" s="47"/>
      <c r="E36" s="46"/>
      <c r="F36" s="47"/>
      <c r="G36" s="47"/>
    </row>
    <row r="37" spans="1:7" s="11" customFormat="1" ht="15.75">
      <c r="A37" s="30" t="s">
        <v>17</v>
      </c>
      <c r="B37" s="10"/>
      <c r="C37" s="10"/>
      <c r="D37" s="47"/>
      <c r="E37" s="46"/>
      <c r="F37" s="47"/>
      <c r="G37" s="47"/>
    </row>
    <row r="38" spans="1:7" s="11" customFormat="1" ht="15.75">
      <c r="A38" s="10" t="s">
        <v>16</v>
      </c>
      <c r="B38" s="10"/>
      <c r="C38" s="10"/>
      <c r="D38" s="47">
        <v>76</v>
      </c>
      <c r="E38" s="46"/>
      <c r="F38" s="47">
        <v>76</v>
      </c>
      <c r="G38" s="47"/>
    </row>
    <row r="39" spans="1:7" s="11" customFormat="1" ht="15.75">
      <c r="A39" s="10" t="s">
        <v>11</v>
      </c>
      <c r="B39" s="10"/>
      <c r="C39" s="23" t="s">
        <v>157</v>
      </c>
      <c r="D39" s="47">
        <v>732</v>
      </c>
      <c r="E39" s="46"/>
      <c r="F39" s="47">
        <v>858</v>
      </c>
      <c r="G39" s="47"/>
    </row>
    <row r="40" spans="1:7" s="11" customFormat="1" ht="15.75">
      <c r="A40" s="10"/>
      <c r="B40" s="10"/>
      <c r="C40" s="23"/>
      <c r="D40" s="45">
        <f>SUM(D38:D39)</f>
        <v>808</v>
      </c>
      <c r="E40" s="46"/>
      <c r="F40" s="45">
        <f>SUM(F38:F39)</f>
        <v>934</v>
      </c>
      <c r="G40" s="46"/>
    </row>
    <row r="41" spans="1:7" s="11" customFormat="1" ht="15.75">
      <c r="A41" s="10"/>
      <c r="B41" s="10"/>
      <c r="C41" s="23"/>
      <c r="D41" s="47"/>
      <c r="E41" s="46"/>
      <c r="F41" s="47"/>
      <c r="G41" s="47"/>
    </row>
    <row r="42" spans="1:7" s="11" customFormat="1" ht="15.75">
      <c r="A42" s="30" t="s">
        <v>9</v>
      </c>
      <c r="B42" s="10"/>
      <c r="C42" s="10"/>
      <c r="D42" s="47"/>
      <c r="E42" s="46"/>
      <c r="F42" s="47"/>
      <c r="G42" s="47"/>
    </row>
    <row r="43" spans="1:7" s="11" customFormat="1" ht="15.75">
      <c r="A43" s="10" t="s">
        <v>10</v>
      </c>
      <c r="B43" s="10"/>
      <c r="C43" s="10"/>
      <c r="D43" s="47">
        <v>821</v>
      </c>
      <c r="E43" s="46"/>
      <c r="F43" s="47">
        <v>1339</v>
      </c>
      <c r="G43" s="47"/>
    </row>
    <row r="44" spans="1:7" s="11" customFormat="1" ht="15.75">
      <c r="A44" s="10" t="s">
        <v>190</v>
      </c>
      <c r="B44" s="10"/>
      <c r="C44" s="10"/>
      <c r="D44" s="47">
        <f>139</f>
        <v>139</v>
      </c>
      <c r="E44" s="46"/>
      <c r="F44" s="47">
        <v>249</v>
      </c>
      <c r="G44" s="47"/>
    </row>
    <row r="45" spans="1:7" s="11" customFormat="1" ht="15.75">
      <c r="A45" s="10" t="s">
        <v>11</v>
      </c>
      <c r="B45" s="10"/>
      <c r="C45" s="23" t="s">
        <v>157</v>
      </c>
      <c r="D45" s="47">
        <v>266</v>
      </c>
      <c r="E45" s="46"/>
      <c r="F45" s="47">
        <v>282</v>
      </c>
      <c r="G45" s="47"/>
    </row>
    <row r="46" spans="1:7" s="11" customFormat="1" ht="15.75">
      <c r="A46" s="10" t="s">
        <v>12</v>
      </c>
      <c r="B46" s="10"/>
      <c r="C46" s="10"/>
      <c r="D46" s="47">
        <v>11</v>
      </c>
      <c r="E46" s="46"/>
      <c r="F46" s="47">
        <v>7</v>
      </c>
      <c r="G46" s="47"/>
    </row>
    <row r="47" spans="1:7" s="11" customFormat="1" ht="15.75">
      <c r="A47" s="10"/>
      <c r="B47" s="10"/>
      <c r="C47" s="10"/>
      <c r="D47" s="45">
        <f>SUM(D43:D46)</f>
        <v>1237</v>
      </c>
      <c r="E47" s="46"/>
      <c r="F47" s="45">
        <f>SUM(F43:F46)</f>
        <v>1877</v>
      </c>
      <c r="G47" s="46"/>
    </row>
    <row r="48" spans="1:8" s="11" customFormat="1" ht="15.75">
      <c r="A48" s="30" t="s">
        <v>183</v>
      </c>
      <c r="B48" s="10"/>
      <c r="C48" s="10"/>
      <c r="D48" s="47">
        <f>D40+D47</f>
        <v>2045</v>
      </c>
      <c r="E48" s="46"/>
      <c r="F48" s="47">
        <f>F40+F47</f>
        <v>2811</v>
      </c>
      <c r="G48" s="47"/>
      <c r="H48" s="22"/>
    </row>
    <row r="49" spans="1:8" s="11" customFormat="1" ht="16.5" thickBot="1">
      <c r="A49" s="30" t="s">
        <v>184</v>
      </c>
      <c r="B49" s="10"/>
      <c r="C49" s="10"/>
      <c r="D49" s="49">
        <f>D48+D35</f>
        <v>20042</v>
      </c>
      <c r="E49" s="46"/>
      <c r="F49" s="49">
        <f>F48+F35</f>
        <v>21934</v>
      </c>
      <c r="G49" s="46">
        <f>D49-D26</f>
        <v>0</v>
      </c>
      <c r="H49" s="65"/>
    </row>
    <row r="50" spans="1:7" s="11" customFormat="1" ht="15.75">
      <c r="A50" s="10"/>
      <c r="B50" s="10"/>
      <c r="C50" s="10"/>
      <c r="D50" s="48"/>
      <c r="E50" s="51"/>
      <c r="F50" s="47"/>
      <c r="G50" s="47"/>
    </row>
    <row r="51" spans="1:7" s="11" customFormat="1" ht="15.75">
      <c r="A51" s="10" t="s">
        <v>152</v>
      </c>
      <c r="B51" s="10"/>
      <c r="C51" s="10"/>
      <c r="D51" s="47">
        <v>126522000</v>
      </c>
      <c r="E51" s="46"/>
      <c r="F51" s="47">
        <v>126522000</v>
      </c>
      <c r="G51" s="47"/>
    </row>
    <row r="52" spans="1:7" s="11" customFormat="1" ht="16.5" thickBot="1">
      <c r="A52" s="10" t="s">
        <v>119</v>
      </c>
      <c r="B52" s="10"/>
      <c r="C52" s="10"/>
      <c r="D52" s="41">
        <f>D33*1000/D51</f>
        <v>0.14192788605934145</v>
      </c>
      <c r="E52" s="42"/>
      <c r="F52" s="41">
        <f>F33*1000/F51</f>
        <v>0.15080381277564375</v>
      </c>
      <c r="G52" s="42"/>
    </row>
    <row r="53" spans="1:3" ht="15.75">
      <c r="A53" s="10"/>
      <c r="B53" s="10"/>
      <c r="C53" s="10"/>
    </row>
    <row r="54" spans="1:3" ht="15.75">
      <c r="A54" s="10"/>
      <c r="B54" s="10"/>
      <c r="C54" s="10"/>
    </row>
    <row r="55" spans="1:3" ht="15.75">
      <c r="A55" s="10"/>
      <c r="B55" s="10"/>
      <c r="C55" s="10"/>
    </row>
    <row r="56" spans="1:3" ht="15.75">
      <c r="A56" s="10" t="s">
        <v>203</v>
      </c>
      <c r="C56" s="10"/>
    </row>
    <row r="57" spans="1:3" ht="15.75">
      <c r="A57" s="10" t="s">
        <v>204</v>
      </c>
      <c r="C57" s="10"/>
    </row>
    <row r="58" ht="15.75">
      <c r="C58" s="10"/>
    </row>
  </sheetData>
  <sheetProtection/>
  <printOptions/>
  <pageMargins left="0.75" right="0.75" top="0.74" bottom="0.83" header="0.5" footer="0.5"/>
  <pageSetup fitToHeight="1" fitToWidth="1"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="75" zoomScaleNormal="75" zoomScalePageLayoutView="0" workbookViewId="0" topLeftCell="A10">
      <selection activeCell="D42" sqref="D42"/>
    </sheetView>
  </sheetViews>
  <sheetFormatPr defaultColWidth="9.140625" defaultRowHeight="12.75"/>
  <cols>
    <col min="1" max="1" width="4.7109375" style="1" customWidth="1"/>
    <col min="2" max="2" width="12.57421875" style="1" customWidth="1"/>
    <col min="3" max="3" width="55.57421875" style="1" customWidth="1"/>
    <col min="4" max="4" width="19.00390625" style="1" customWidth="1"/>
    <col min="5" max="5" width="5.28125" style="1" customWidth="1"/>
    <col min="6" max="6" width="19.421875" style="1" customWidth="1"/>
    <col min="7" max="16384" width="9.140625" style="1" customWidth="1"/>
  </cols>
  <sheetData>
    <row r="1" spans="1:6" s="106" customFormat="1" ht="15.75">
      <c r="A1" s="6" t="s">
        <v>0</v>
      </c>
      <c r="B1" s="7"/>
      <c r="C1" s="7"/>
      <c r="D1" s="7"/>
      <c r="E1" s="7"/>
      <c r="F1" s="7"/>
    </row>
    <row r="2" spans="1:6" s="106" customFormat="1" ht="12.75">
      <c r="A2" s="9" t="s">
        <v>1</v>
      </c>
      <c r="B2" s="7"/>
      <c r="C2" s="7"/>
      <c r="D2" s="7"/>
      <c r="E2" s="7"/>
      <c r="F2" s="7"/>
    </row>
    <row r="3" spans="1:6" s="106" customFormat="1" ht="12.75">
      <c r="A3" s="9" t="s">
        <v>105</v>
      </c>
      <c r="B3" s="7"/>
      <c r="C3" s="7"/>
      <c r="D3" s="7"/>
      <c r="E3" s="7"/>
      <c r="F3" s="7"/>
    </row>
    <row r="4" ht="12.75">
      <c r="A4" s="2"/>
    </row>
    <row r="5" ht="14.25">
      <c r="A5" s="5" t="s">
        <v>226</v>
      </c>
    </row>
    <row r="6" ht="14.25">
      <c r="A6" s="5" t="s">
        <v>103</v>
      </c>
    </row>
    <row r="7" s="10" customFormat="1" ht="15.75">
      <c r="A7" s="30"/>
    </row>
    <row r="8" spans="4:6" s="10" customFormat="1" ht="15.75">
      <c r="D8" s="32" t="s">
        <v>106</v>
      </c>
      <c r="E8" s="33"/>
      <c r="F8" s="32" t="s">
        <v>109</v>
      </c>
    </row>
    <row r="9" spans="4:6" s="10" customFormat="1" ht="15.75">
      <c r="D9" s="32" t="s">
        <v>107</v>
      </c>
      <c r="E9" s="33"/>
      <c r="F9" s="32" t="s">
        <v>114</v>
      </c>
    </row>
    <row r="10" spans="4:6" s="10" customFormat="1" ht="15.75">
      <c r="D10" s="60" t="s">
        <v>225</v>
      </c>
      <c r="E10" s="33"/>
      <c r="F10" s="60" t="s">
        <v>227</v>
      </c>
    </row>
    <row r="11" spans="4:6" s="10" customFormat="1" ht="15.75">
      <c r="D11" s="32" t="s">
        <v>2</v>
      </c>
      <c r="E11" s="33"/>
      <c r="F11" s="32" t="s">
        <v>2</v>
      </c>
    </row>
    <row r="12" s="10" customFormat="1" ht="15.75">
      <c r="A12" s="30" t="s">
        <v>21</v>
      </c>
    </row>
    <row r="13" spans="1:6" s="10" customFormat="1" ht="15.75">
      <c r="A13" s="10" t="s">
        <v>246</v>
      </c>
      <c r="D13" s="27">
        <f>'Conso IS'!F28</f>
        <v>167</v>
      </c>
      <c r="E13" s="52"/>
      <c r="F13" s="53">
        <f>'Conso IS'!G28</f>
        <v>1433</v>
      </c>
    </row>
    <row r="14" spans="1:6" s="10" customFormat="1" ht="15.75">
      <c r="A14" s="10" t="s">
        <v>22</v>
      </c>
      <c r="D14" s="27"/>
      <c r="E14" s="52"/>
      <c r="F14" s="53"/>
    </row>
    <row r="15" spans="2:6" s="10" customFormat="1" ht="15.75">
      <c r="B15" s="10" t="s">
        <v>23</v>
      </c>
      <c r="D15" s="27">
        <v>137</v>
      </c>
      <c r="E15" s="52"/>
      <c r="F15" s="53">
        <v>117</v>
      </c>
    </row>
    <row r="16" spans="2:6" s="10" customFormat="1" ht="15.75">
      <c r="B16" s="10" t="s">
        <v>24</v>
      </c>
      <c r="D16" s="27">
        <v>23</v>
      </c>
      <c r="E16" s="52"/>
      <c r="F16" s="53">
        <v>47</v>
      </c>
    </row>
    <row r="17" spans="2:6" s="10" customFormat="1" ht="15.75">
      <c r="B17" s="10" t="s">
        <v>25</v>
      </c>
      <c r="D17" s="27">
        <v>46</v>
      </c>
      <c r="E17" s="52"/>
      <c r="F17" s="53">
        <v>120</v>
      </c>
    </row>
    <row r="18" spans="2:6" s="10" customFormat="1" ht="15.75">
      <c r="B18" s="10" t="s">
        <v>26</v>
      </c>
      <c r="D18" s="43">
        <v>-132</v>
      </c>
      <c r="E18" s="52"/>
      <c r="F18" s="54">
        <v>-51</v>
      </c>
    </row>
    <row r="19" spans="2:6" s="10" customFormat="1" ht="15.75">
      <c r="B19" s="10" t="s">
        <v>247</v>
      </c>
      <c r="D19" s="27">
        <f>SUM(D13:D18)</f>
        <v>241</v>
      </c>
      <c r="E19" s="52"/>
      <c r="F19" s="53">
        <f>SUM(F13:F18)</f>
        <v>1666</v>
      </c>
    </row>
    <row r="20" spans="1:6" s="10" customFormat="1" ht="15.75">
      <c r="A20" s="10" t="s">
        <v>27</v>
      </c>
      <c r="D20" s="27"/>
      <c r="E20" s="52"/>
      <c r="F20" s="53"/>
    </row>
    <row r="21" spans="2:6" s="10" customFormat="1" ht="15.75">
      <c r="B21" s="10" t="s">
        <v>199</v>
      </c>
      <c r="D21" s="27">
        <v>-27</v>
      </c>
      <c r="E21" s="52"/>
      <c r="F21" s="53">
        <v>43</v>
      </c>
    </row>
    <row r="22" spans="2:6" s="10" customFormat="1" ht="15.75">
      <c r="B22" s="10" t="s">
        <v>185</v>
      </c>
      <c r="D22" s="27">
        <v>548</v>
      </c>
      <c r="E22" s="52"/>
      <c r="F22" s="53">
        <v>-3207</v>
      </c>
    </row>
    <row r="23" spans="2:6" s="10" customFormat="1" ht="15.75">
      <c r="B23" s="10" t="s">
        <v>248</v>
      </c>
      <c r="D23" s="43">
        <v>-632</v>
      </c>
      <c r="E23" s="52"/>
      <c r="F23" s="54">
        <v>1102</v>
      </c>
    </row>
    <row r="24" spans="1:6" s="10" customFormat="1" ht="15.75">
      <c r="A24" s="10" t="s">
        <v>194</v>
      </c>
      <c r="D24" s="27">
        <f>SUM(D19:D23)</f>
        <v>130</v>
      </c>
      <c r="E24" s="52"/>
      <c r="F24" s="53">
        <f>SUM(F19:F23)</f>
        <v>-396</v>
      </c>
    </row>
    <row r="25" spans="1:6" s="10" customFormat="1" ht="15.75">
      <c r="A25" s="10" t="s">
        <v>28</v>
      </c>
      <c r="D25" s="27">
        <f>-D17</f>
        <v>-46</v>
      </c>
      <c r="E25" s="52"/>
      <c r="F25" s="53">
        <v>-120</v>
      </c>
    </row>
    <row r="26" spans="1:6" s="10" customFormat="1" ht="15.75">
      <c r="A26" s="10" t="s">
        <v>29</v>
      </c>
      <c r="D26" s="27">
        <v>-21</v>
      </c>
      <c r="E26" s="52"/>
      <c r="F26" s="53">
        <v>-7</v>
      </c>
    </row>
    <row r="27" spans="1:6" s="10" customFormat="1" ht="15.75">
      <c r="A27" s="10" t="s">
        <v>186</v>
      </c>
      <c r="D27" s="55">
        <f>SUM(D24:D26)</f>
        <v>63</v>
      </c>
      <c r="E27" s="52"/>
      <c r="F27" s="56">
        <f>SUM(F24:F26)</f>
        <v>-523</v>
      </c>
    </row>
    <row r="28" spans="4:6" s="10" customFormat="1" ht="15.75">
      <c r="D28" s="27"/>
      <c r="E28" s="52"/>
      <c r="F28" s="52"/>
    </row>
    <row r="29" spans="1:6" s="10" customFormat="1" ht="15.75">
      <c r="A29" s="30" t="s">
        <v>30</v>
      </c>
      <c r="D29" s="27"/>
      <c r="E29" s="52"/>
      <c r="F29" s="52"/>
    </row>
    <row r="30" spans="1:6" s="10" customFormat="1" ht="15.75">
      <c r="A30" s="10" t="s">
        <v>31</v>
      </c>
      <c r="D30" s="27">
        <v>-24</v>
      </c>
      <c r="E30" s="52"/>
      <c r="F30" s="53">
        <v>-279</v>
      </c>
    </row>
    <row r="31" spans="1:6" s="10" customFormat="1" ht="15.75">
      <c r="A31" s="10" t="s">
        <v>32</v>
      </c>
      <c r="D31" s="27">
        <v>-50</v>
      </c>
      <c r="E31" s="52"/>
      <c r="F31" s="53">
        <v>-8</v>
      </c>
    </row>
    <row r="32" spans="1:6" s="10" customFormat="1" ht="15.75">
      <c r="A32" s="10" t="s">
        <v>26</v>
      </c>
      <c r="D32" s="27">
        <f>-D18</f>
        <v>132</v>
      </c>
      <c r="E32" s="52"/>
      <c r="F32" s="53">
        <f>-F18</f>
        <v>51</v>
      </c>
    </row>
    <row r="33" spans="1:6" s="10" customFormat="1" ht="15.75">
      <c r="A33" s="10" t="s">
        <v>249</v>
      </c>
      <c r="D33" s="55">
        <f>SUM(D30:D32)</f>
        <v>58</v>
      </c>
      <c r="E33" s="52"/>
      <c r="F33" s="55">
        <f>SUM(F30:F32)</f>
        <v>-236</v>
      </c>
    </row>
    <row r="34" spans="4:6" s="10" customFormat="1" ht="15.75">
      <c r="D34" s="27"/>
      <c r="E34" s="52"/>
      <c r="F34" s="52"/>
    </row>
    <row r="35" spans="1:6" s="10" customFormat="1" ht="15.75">
      <c r="A35" s="30" t="s">
        <v>33</v>
      </c>
      <c r="D35" s="27"/>
      <c r="E35" s="52"/>
      <c r="F35" s="52"/>
    </row>
    <row r="36" spans="1:6" s="10" customFormat="1" ht="15.75">
      <c r="A36" s="10" t="s">
        <v>250</v>
      </c>
      <c r="D36" s="27">
        <f>-87-54</f>
        <v>-141</v>
      </c>
      <c r="E36" s="52"/>
      <c r="F36" s="27">
        <v>-369</v>
      </c>
    </row>
    <row r="37" spans="1:6" s="10" customFormat="1" ht="15.75">
      <c r="A37" s="10" t="s">
        <v>228</v>
      </c>
      <c r="D37" s="27">
        <v>-1265</v>
      </c>
      <c r="E37" s="52"/>
      <c r="F37" s="27">
        <v>-1265</v>
      </c>
    </row>
    <row r="38" spans="1:6" s="10" customFormat="1" ht="15.75">
      <c r="A38" s="10" t="s">
        <v>284</v>
      </c>
      <c r="D38" s="57">
        <f>SUM(D36:D37)</f>
        <v>-1406</v>
      </c>
      <c r="E38" s="52"/>
      <c r="F38" s="57">
        <f>SUM(F36:F37)</f>
        <v>-1634</v>
      </c>
    </row>
    <row r="39" spans="4:6" s="10" customFormat="1" ht="15.75">
      <c r="D39" s="27"/>
      <c r="E39" s="52"/>
      <c r="F39" s="52"/>
    </row>
    <row r="40" spans="1:6" s="10" customFormat="1" ht="15.75">
      <c r="A40" s="30" t="s">
        <v>200</v>
      </c>
      <c r="D40" s="27">
        <f>D27+D33+D38</f>
        <v>-1285</v>
      </c>
      <c r="E40" s="52"/>
      <c r="F40" s="27">
        <f>F27+F33+F38</f>
        <v>-2393</v>
      </c>
    </row>
    <row r="41" spans="1:6" s="10" customFormat="1" ht="15.75">
      <c r="A41" s="30" t="s">
        <v>216</v>
      </c>
      <c r="D41" s="27">
        <v>11830</v>
      </c>
      <c r="E41" s="52"/>
      <c r="F41" s="27">
        <v>7599</v>
      </c>
    </row>
    <row r="42" spans="1:6" s="10" customFormat="1" ht="16.5" thickBot="1">
      <c r="A42" s="30" t="s">
        <v>217</v>
      </c>
      <c r="D42" s="58">
        <f>SUM(D40:D41)</f>
        <v>10545</v>
      </c>
      <c r="E42" s="52"/>
      <c r="F42" s="58">
        <f>SUM(F40:F41)</f>
        <v>5206</v>
      </c>
    </row>
    <row r="43" spans="4:6" s="10" customFormat="1" ht="16.5" thickTop="1">
      <c r="D43" s="27"/>
      <c r="E43" s="52"/>
      <c r="F43" s="52"/>
    </row>
    <row r="44" s="10" customFormat="1" ht="15.75"/>
    <row r="45" spans="1:2" s="10" customFormat="1" ht="15.75">
      <c r="A45" s="10" t="s">
        <v>205</v>
      </c>
      <c r="B45" s="1"/>
    </row>
    <row r="46" spans="1:2" s="10" customFormat="1" ht="15.75">
      <c r="A46" s="10" t="s">
        <v>206</v>
      </c>
      <c r="B46" s="1"/>
    </row>
    <row r="47" spans="1:2" s="10" customFormat="1" ht="15.75">
      <c r="A47" s="1"/>
      <c r="B47" s="1"/>
    </row>
    <row r="48" s="10" customFormat="1" ht="15.75"/>
    <row r="49" s="10" customFormat="1" ht="15.75"/>
    <row r="50" s="10" customFormat="1" ht="15.75"/>
    <row r="51" s="10" customFormat="1" ht="15.75"/>
    <row r="52" s="10" customFormat="1" ht="15.75"/>
  </sheetData>
  <sheetProtection/>
  <printOptions/>
  <pageMargins left="0.43" right="0.43" top="0.53" bottom="0.4" header="0.4" footer="0.26"/>
  <pageSetup fitToHeight="1" fitToWidth="1" horizontalDpi="1200" verticalDpi="12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zoomScale="75" zoomScaleNormal="75" zoomScalePageLayoutView="0" workbookViewId="0" topLeftCell="A1">
      <selection activeCell="G29" sqref="G29"/>
    </sheetView>
  </sheetViews>
  <sheetFormatPr defaultColWidth="9.140625" defaultRowHeight="12.75"/>
  <cols>
    <col min="1" max="2" width="9.140625" style="1" customWidth="1"/>
    <col min="3" max="3" width="12.140625" style="1" customWidth="1"/>
    <col min="4" max="4" width="9.140625" style="1" customWidth="1"/>
    <col min="5" max="5" width="13.421875" style="1" customWidth="1"/>
    <col min="6" max="6" width="2.7109375" style="1" customWidth="1"/>
    <col min="7" max="7" width="14.421875" style="1" customWidth="1"/>
    <col min="8" max="8" width="2.57421875" style="1" customWidth="1"/>
    <col min="9" max="9" width="14.421875" style="1" customWidth="1"/>
    <col min="10" max="10" width="2.421875" style="1" customWidth="1"/>
    <col min="11" max="11" width="13.57421875" style="1" customWidth="1"/>
    <col min="12" max="12" width="1.57421875" style="1" customWidth="1"/>
    <col min="13" max="13" width="13.57421875" style="1" customWidth="1"/>
    <col min="14" max="14" width="2.421875" style="1" customWidth="1"/>
    <col min="15" max="15" width="13.57421875" style="1" customWidth="1"/>
    <col min="16" max="16" width="2.8515625" style="1" customWidth="1"/>
    <col min="17" max="17" width="13.140625" style="1" customWidth="1"/>
    <col min="18" max="19" width="0" style="1" hidden="1" customWidth="1"/>
    <col min="20" max="16384" width="9.140625" style="1" customWidth="1"/>
  </cols>
  <sheetData>
    <row r="1" spans="1:17" ht="15.7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2.75">
      <c r="A2" s="9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.75">
      <c r="A3" s="9" t="s">
        <v>105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ht="12.75">
      <c r="A4" s="2"/>
    </row>
    <row r="5" ht="12.75">
      <c r="A5" s="2" t="s">
        <v>230</v>
      </c>
    </row>
    <row r="6" ht="12.75">
      <c r="A6" s="2" t="s">
        <v>103</v>
      </c>
    </row>
    <row r="7" spans="5:17" ht="15.75">
      <c r="E7" s="7"/>
      <c r="F7" s="7"/>
      <c r="G7" s="7"/>
      <c r="H7" s="7"/>
      <c r="I7" s="7"/>
      <c r="J7" s="7"/>
      <c r="K7" s="7"/>
      <c r="L7" s="7"/>
      <c r="M7" s="7"/>
      <c r="N7" s="7"/>
      <c r="O7" s="32" t="s">
        <v>192</v>
      </c>
      <c r="P7" s="32"/>
      <c r="Q7" s="32" t="s">
        <v>39</v>
      </c>
    </row>
    <row r="8" spans="5:17" ht="15.75">
      <c r="E8" s="7"/>
      <c r="F8" s="7"/>
      <c r="G8" s="62" t="s">
        <v>195</v>
      </c>
      <c r="H8" s="7"/>
      <c r="I8" s="7"/>
      <c r="J8" s="7"/>
      <c r="K8" s="7"/>
      <c r="L8" s="7"/>
      <c r="M8" s="7"/>
      <c r="N8" s="7"/>
      <c r="O8" s="32" t="s">
        <v>193</v>
      </c>
      <c r="P8" s="32"/>
      <c r="Q8" s="32" t="s">
        <v>117</v>
      </c>
    </row>
    <row r="9" spans="5:17" ht="12.75"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5:17" s="10" customFormat="1" ht="15.75">
      <c r="E10" s="33"/>
      <c r="F10" s="34"/>
      <c r="G10" s="108" t="s">
        <v>155</v>
      </c>
      <c r="H10" s="108"/>
      <c r="I10" s="108"/>
      <c r="J10" s="6"/>
      <c r="K10" s="32" t="s">
        <v>34</v>
      </c>
      <c r="L10" s="32"/>
      <c r="M10" s="32"/>
      <c r="N10" s="32"/>
      <c r="O10" s="32"/>
      <c r="P10" s="32"/>
      <c r="Q10" s="6"/>
    </row>
    <row r="11" spans="5:17" s="10" customFormat="1" ht="15.75">
      <c r="E11" s="32" t="s">
        <v>35</v>
      </c>
      <c r="F11" s="32"/>
      <c r="G11" s="32" t="s">
        <v>35</v>
      </c>
      <c r="H11" s="32"/>
      <c r="I11" s="32" t="s">
        <v>118</v>
      </c>
      <c r="J11" s="32"/>
      <c r="K11" s="32" t="s">
        <v>36</v>
      </c>
      <c r="L11" s="32"/>
      <c r="M11" s="32"/>
      <c r="N11" s="32"/>
      <c r="O11" s="32"/>
      <c r="P11" s="32"/>
      <c r="Q11" s="32"/>
    </row>
    <row r="12" spans="5:17" s="10" customFormat="1" ht="15.75">
      <c r="E12" s="32" t="s">
        <v>37</v>
      </c>
      <c r="F12" s="32"/>
      <c r="G12" s="32" t="s">
        <v>38</v>
      </c>
      <c r="H12" s="32"/>
      <c r="I12" s="32" t="s">
        <v>15</v>
      </c>
      <c r="J12" s="32"/>
      <c r="K12" s="32" t="s">
        <v>116</v>
      </c>
      <c r="L12" s="32"/>
      <c r="M12" s="32" t="s">
        <v>39</v>
      </c>
      <c r="N12" s="32"/>
      <c r="O12" s="32"/>
      <c r="P12" s="32"/>
      <c r="Q12" s="32"/>
    </row>
    <row r="13" spans="5:17" s="10" customFormat="1" ht="15.75">
      <c r="E13" s="32" t="s">
        <v>2</v>
      </c>
      <c r="F13" s="32"/>
      <c r="G13" s="32" t="str">
        <f>E13</f>
        <v>RM'000</v>
      </c>
      <c r="H13" s="32"/>
      <c r="I13" s="32" t="str">
        <f>G13</f>
        <v>RM'000</v>
      </c>
      <c r="J13" s="32"/>
      <c r="K13" s="32" t="str">
        <f>G13</f>
        <v>RM'000</v>
      </c>
      <c r="L13" s="32"/>
      <c r="M13" s="32" t="str">
        <f>G13</f>
        <v>RM'000</v>
      </c>
      <c r="N13" s="32"/>
      <c r="O13" s="32" t="str">
        <f>I13</f>
        <v>RM'000</v>
      </c>
      <c r="P13" s="32"/>
      <c r="Q13" s="32" t="str">
        <f>K13</f>
        <v>RM'000</v>
      </c>
    </row>
    <row r="14" s="10" customFormat="1" ht="15.75">
      <c r="A14" s="30"/>
    </row>
    <row r="15" spans="1:17" s="10" customFormat="1" ht="15.75">
      <c r="A15" s="10" t="s">
        <v>115</v>
      </c>
      <c r="E15" s="24">
        <v>12652</v>
      </c>
      <c r="F15" s="24"/>
      <c r="G15" s="24">
        <v>4054</v>
      </c>
      <c r="H15" s="24"/>
      <c r="I15" s="24">
        <v>0</v>
      </c>
      <c r="J15" s="24"/>
      <c r="K15" s="24">
        <v>1549</v>
      </c>
      <c r="L15" s="24"/>
      <c r="M15" s="24">
        <f>SUM(E15:K15)</f>
        <v>18255</v>
      </c>
      <c r="N15" s="24"/>
      <c r="O15" s="24">
        <v>0</v>
      </c>
      <c r="P15" s="24"/>
      <c r="Q15" s="24">
        <f>SUM(M15:O15)</f>
        <v>18255</v>
      </c>
    </row>
    <row r="16" spans="5:17" s="10" customFormat="1" ht="15.75"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7" s="10" customFormat="1" ht="15.75">
      <c r="A17" s="10" t="s">
        <v>218</v>
      </c>
      <c r="E17" s="24">
        <v>0</v>
      </c>
      <c r="F17" s="24"/>
      <c r="G17" s="24">
        <v>0</v>
      </c>
      <c r="H17" s="24"/>
      <c r="I17" s="24">
        <v>0</v>
      </c>
      <c r="J17" s="24"/>
      <c r="K17" s="24">
        <f>'Conso IS'!G40</f>
        <v>1400</v>
      </c>
      <c r="L17" s="24"/>
      <c r="M17" s="24">
        <f>SUM(E17:K17)</f>
        <v>1400</v>
      </c>
      <c r="N17" s="24"/>
      <c r="O17" s="24">
        <v>0</v>
      </c>
      <c r="P17" s="24"/>
      <c r="Q17" s="24">
        <f>SUM(M17:O17)</f>
        <v>1400</v>
      </c>
    </row>
    <row r="18" spans="5:17" s="10" customFormat="1" ht="15.75"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s="10" customFormat="1" ht="15.75">
      <c r="A19" s="10" t="s">
        <v>229</v>
      </c>
      <c r="E19" s="24">
        <v>0</v>
      </c>
      <c r="F19" s="24"/>
      <c r="G19" s="24">
        <v>0</v>
      </c>
      <c r="H19" s="24"/>
      <c r="I19" s="24">
        <v>0</v>
      </c>
      <c r="J19" s="24"/>
      <c r="K19" s="24">
        <v>-1265</v>
      </c>
      <c r="L19" s="24"/>
      <c r="M19" s="24">
        <f>SUM(E19:K19)</f>
        <v>-1265</v>
      </c>
      <c r="N19" s="24"/>
      <c r="O19" s="24">
        <v>0</v>
      </c>
      <c r="P19" s="24"/>
      <c r="Q19" s="24">
        <f>SUM(M19:O19)</f>
        <v>-1265</v>
      </c>
    </row>
    <row r="20" spans="5:17" s="10" customFormat="1" ht="15.75"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8" s="10" customFormat="1" ht="16.5" thickBot="1">
      <c r="A21" s="10" t="s">
        <v>231</v>
      </c>
      <c r="E21" s="31">
        <f>SUM(E15:E20)</f>
        <v>12652</v>
      </c>
      <c r="F21" s="31"/>
      <c r="G21" s="31">
        <f>SUM(G15:G20)</f>
        <v>4054</v>
      </c>
      <c r="H21" s="31"/>
      <c r="I21" s="31">
        <f>SUM(I15:I20)</f>
        <v>0</v>
      </c>
      <c r="J21" s="31"/>
      <c r="K21" s="31">
        <f>SUM(K15:K20)</f>
        <v>1684</v>
      </c>
      <c r="L21" s="31"/>
      <c r="M21" s="31">
        <f>SUM(M15:M20)</f>
        <v>18390</v>
      </c>
      <c r="N21" s="31"/>
      <c r="O21" s="31">
        <f>SUM(O15:O20)</f>
        <v>0</v>
      </c>
      <c r="P21" s="31"/>
      <c r="Q21" s="31">
        <f>SUM(Q15:Q20)</f>
        <v>18390</v>
      </c>
      <c r="R21" s="35">
        <f>Q21-'[1]BS 30.6.06'!$G$42</f>
        <v>8363.737</v>
      </c>
    </row>
    <row r="22" s="10" customFormat="1" ht="16.5" thickTop="1"/>
    <row r="23" s="10" customFormat="1" ht="15.75"/>
    <row r="24" spans="1:24" s="10" customFormat="1" ht="15.75">
      <c r="A24" s="10" t="s">
        <v>196</v>
      </c>
      <c r="E24" s="36">
        <v>12652</v>
      </c>
      <c r="F24" s="36"/>
      <c r="G24" s="36">
        <v>4054</v>
      </c>
      <c r="H24" s="36"/>
      <c r="I24" s="24">
        <v>0</v>
      </c>
      <c r="J24" s="36"/>
      <c r="K24" s="36">
        <v>2374</v>
      </c>
      <c r="L24" s="36"/>
      <c r="M24" s="24">
        <f>SUM(E24:K24)</f>
        <v>19080</v>
      </c>
      <c r="N24" s="36"/>
      <c r="O24" s="36">
        <v>43</v>
      </c>
      <c r="P24" s="36"/>
      <c r="Q24" s="24">
        <f>SUM(M24:O24)</f>
        <v>19123</v>
      </c>
      <c r="R24" s="36"/>
      <c r="S24" s="36"/>
      <c r="T24" s="36"/>
      <c r="U24" s="36"/>
      <c r="V24" s="36"/>
      <c r="W24" s="37"/>
      <c r="X24" s="37"/>
    </row>
    <row r="25" spans="5:24" s="10" customFormat="1" ht="15.75"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7"/>
      <c r="X25" s="37"/>
    </row>
    <row r="26" spans="1:24" s="10" customFormat="1" ht="15.75">
      <c r="A26" s="10" t="s">
        <v>218</v>
      </c>
      <c r="E26" s="24">
        <v>0</v>
      </c>
      <c r="F26" s="38"/>
      <c r="G26" s="24">
        <v>0</v>
      </c>
      <c r="H26" s="24"/>
      <c r="I26" s="24">
        <v>0</v>
      </c>
      <c r="J26" s="38"/>
      <c r="K26" s="27">
        <f>'Conso IS'!F33</f>
        <v>142</v>
      </c>
      <c r="L26" s="27"/>
      <c r="M26" s="24">
        <f>SUM(E26:K26)</f>
        <v>142</v>
      </c>
      <c r="N26" s="27"/>
      <c r="O26" s="27">
        <v>-3</v>
      </c>
      <c r="P26" s="38"/>
      <c r="Q26" s="24">
        <f>SUM(M26:O26)</f>
        <v>139</v>
      </c>
      <c r="R26" s="38"/>
      <c r="S26" s="38"/>
      <c r="T26" s="38"/>
      <c r="U26" s="38"/>
      <c r="V26" s="38"/>
      <c r="W26" s="37"/>
      <c r="X26" s="37"/>
    </row>
    <row r="27" spans="5:24" s="10" customFormat="1" ht="15.75">
      <c r="E27" s="24"/>
      <c r="F27" s="38"/>
      <c r="G27" s="24"/>
      <c r="H27" s="24"/>
      <c r="I27" s="24"/>
      <c r="J27" s="38"/>
      <c r="K27" s="27"/>
      <c r="L27" s="27"/>
      <c r="M27" s="24"/>
      <c r="N27" s="27"/>
      <c r="O27" s="27"/>
      <c r="P27" s="38"/>
      <c r="Q27" s="24"/>
      <c r="R27" s="38"/>
      <c r="S27" s="38"/>
      <c r="T27" s="38"/>
      <c r="U27" s="38"/>
      <c r="V27" s="38"/>
      <c r="W27" s="37"/>
      <c r="X27" s="37"/>
    </row>
    <row r="28" spans="1:24" s="10" customFormat="1" ht="15.75">
      <c r="A28" s="10" t="s">
        <v>229</v>
      </c>
      <c r="E28" s="24">
        <v>0</v>
      </c>
      <c r="F28" s="38"/>
      <c r="G28" s="24">
        <v>0</v>
      </c>
      <c r="H28" s="24"/>
      <c r="I28" s="24">
        <v>0</v>
      </c>
      <c r="J28" s="38"/>
      <c r="K28" s="27">
        <v>-1265</v>
      </c>
      <c r="L28" s="27"/>
      <c r="M28" s="24">
        <f>SUM(E28:K28)</f>
        <v>-1265</v>
      </c>
      <c r="N28" s="27"/>
      <c r="O28" s="27">
        <v>0</v>
      </c>
      <c r="P28" s="38"/>
      <c r="Q28" s="24">
        <f>SUM(M28:O28)</f>
        <v>-1265</v>
      </c>
      <c r="R28" s="38"/>
      <c r="S28" s="38"/>
      <c r="T28" s="38"/>
      <c r="U28" s="38"/>
      <c r="V28" s="38"/>
      <c r="W28" s="37"/>
      <c r="X28" s="37"/>
    </row>
    <row r="29" spans="5:24" s="10" customFormat="1" ht="15.75"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7"/>
      <c r="X29" s="37"/>
    </row>
    <row r="30" spans="1:24" s="10" customFormat="1" ht="16.5" thickBot="1">
      <c r="A30" s="10" t="s">
        <v>232</v>
      </c>
      <c r="E30" s="25">
        <f>SUM(E24:E29)</f>
        <v>12652</v>
      </c>
      <c r="F30" s="26"/>
      <c r="G30" s="25">
        <f>SUM(G24:G29)</f>
        <v>4054</v>
      </c>
      <c r="H30" s="25"/>
      <c r="I30" s="31">
        <v>0</v>
      </c>
      <c r="J30" s="26"/>
      <c r="K30" s="25">
        <f>SUM(K24:K29)</f>
        <v>1251</v>
      </c>
      <c r="L30" s="25"/>
      <c r="M30" s="25">
        <f>SUM(M24:M29)</f>
        <v>17957</v>
      </c>
      <c r="N30" s="25"/>
      <c r="O30" s="25">
        <f>SUM(O24:O29)</f>
        <v>40</v>
      </c>
      <c r="P30" s="26"/>
      <c r="Q30" s="25">
        <f>SUM(Q24:Q29)</f>
        <v>17997</v>
      </c>
      <c r="R30" s="39">
        <f>K30-'Conso BS'!D32</f>
        <v>0</v>
      </c>
      <c r="S30" s="39">
        <f>Q30-'Conso BS'!D33</f>
        <v>40</v>
      </c>
      <c r="T30" s="39"/>
      <c r="U30" s="39"/>
      <c r="V30" s="37"/>
      <c r="W30" s="37"/>
      <c r="X30" s="37"/>
    </row>
    <row r="31" spans="5:24" s="10" customFormat="1" ht="16.5" thickTop="1"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</row>
    <row r="32" s="10" customFormat="1" ht="15.75"/>
    <row r="33" s="10" customFormat="1" ht="15.75"/>
    <row r="34" s="10" customFormat="1" ht="15.75"/>
    <row r="35" s="10" customFormat="1" ht="15.75"/>
    <row r="36" s="10" customFormat="1" ht="15.75"/>
    <row r="37" s="10" customFormat="1" ht="15.75"/>
    <row r="38" s="10" customFormat="1" ht="15.75"/>
    <row r="39" s="10" customFormat="1" ht="15.75"/>
    <row r="40" spans="1:2" s="10" customFormat="1" ht="15.75">
      <c r="A40" s="10" t="s">
        <v>207</v>
      </c>
      <c r="B40" s="1"/>
    </row>
    <row r="41" spans="1:2" s="10" customFormat="1" ht="15.75">
      <c r="A41" s="10" t="s">
        <v>202</v>
      </c>
      <c r="B41" s="1"/>
    </row>
    <row r="42" spans="1:2" s="10" customFormat="1" ht="15.75">
      <c r="A42" s="1"/>
      <c r="B42" s="1"/>
    </row>
  </sheetData>
  <sheetProtection/>
  <mergeCells count="1">
    <mergeCell ref="G10:I10"/>
  </mergeCells>
  <printOptions/>
  <pageMargins left="0.28" right="0.43" top="0.84" bottom="1" header="0.5" footer="0.5"/>
  <pageSetup fitToHeight="1" fitToWidth="1" horizontalDpi="600" verticalDpi="600" orientation="portrait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10"/>
  <sheetViews>
    <sheetView tabSelected="1" view="pageBreakPreview" zoomScale="60" zoomScaleNormal="75" zoomScalePageLayoutView="0" workbookViewId="0" topLeftCell="A64">
      <selection activeCell="L93" sqref="L93:P103"/>
    </sheetView>
  </sheetViews>
  <sheetFormatPr defaultColWidth="9.140625" defaultRowHeight="12.75"/>
  <cols>
    <col min="1" max="1" width="5.7109375" style="5" customWidth="1"/>
    <col min="2" max="2" width="9.28125" style="11" customWidth="1"/>
    <col min="3" max="3" width="9.140625" style="11" customWidth="1"/>
    <col min="4" max="4" width="11.57421875" style="11" customWidth="1"/>
    <col min="5" max="5" width="11.28125" style="11" bestFit="1" customWidth="1"/>
    <col min="6" max="6" width="12.8515625" style="11" customWidth="1"/>
    <col min="7" max="7" width="14.8515625" style="11" customWidth="1"/>
    <col min="8" max="8" width="14.57421875" style="11" customWidth="1"/>
    <col min="9" max="9" width="14.421875" style="11" customWidth="1"/>
    <col min="10" max="10" width="16.8515625" style="11" customWidth="1"/>
    <col min="11" max="16384" width="9.140625" style="11" customWidth="1"/>
  </cols>
  <sheetData>
    <row r="1" spans="1:10" s="104" customFormat="1" ht="15">
      <c r="A1" s="63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104" customFormat="1" ht="15">
      <c r="A2" s="63" t="s">
        <v>1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104" customFormat="1" ht="15">
      <c r="A3" s="63" t="s">
        <v>105</v>
      </c>
      <c r="B3" s="40"/>
      <c r="C3" s="40"/>
      <c r="D3" s="40"/>
      <c r="E3" s="40"/>
      <c r="F3" s="40"/>
      <c r="G3" s="40"/>
      <c r="H3" s="40"/>
      <c r="I3" s="40"/>
      <c r="J3" s="40"/>
    </row>
    <row r="4" s="104" customFormat="1" ht="15">
      <c r="A4" s="105"/>
    </row>
    <row r="5" spans="1:2" ht="15">
      <c r="A5" s="5" t="s">
        <v>41</v>
      </c>
      <c r="B5" s="5" t="s">
        <v>120</v>
      </c>
    </row>
    <row r="7" spans="1:2" ht="15">
      <c r="A7" s="5" t="s">
        <v>42</v>
      </c>
      <c r="B7" s="5" t="s">
        <v>43</v>
      </c>
    </row>
    <row r="8" ht="15">
      <c r="B8" s="11" t="s">
        <v>214</v>
      </c>
    </row>
    <row r="9" ht="15">
      <c r="B9" s="11" t="s">
        <v>263</v>
      </c>
    </row>
    <row r="10" ht="15">
      <c r="B10" s="11" t="s">
        <v>264</v>
      </c>
    </row>
    <row r="11" ht="15">
      <c r="B11" s="11" t="s">
        <v>265</v>
      </c>
    </row>
    <row r="13" spans="1:2" ht="15">
      <c r="A13" s="5" t="s">
        <v>44</v>
      </c>
      <c r="B13" s="5" t="s">
        <v>121</v>
      </c>
    </row>
    <row r="14" ht="15">
      <c r="B14" s="11" t="s">
        <v>266</v>
      </c>
    </row>
    <row r="15" ht="15">
      <c r="B15" s="11" t="s">
        <v>267</v>
      </c>
    </row>
    <row r="17" spans="1:2" ht="15">
      <c r="A17" s="5" t="s">
        <v>45</v>
      </c>
      <c r="B17" s="5" t="s">
        <v>122</v>
      </c>
    </row>
    <row r="18" ht="15">
      <c r="B18" s="11" t="s">
        <v>208</v>
      </c>
    </row>
    <row r="20" spans="1:2" ht="15">
      <c r="A20" s="5" t="s">
        <v>46</v>
      </c>
      <c r="B20" s="5" t="s">
        <v>123</v>
      </c>
    </row>
    <row r="21" ht="15">
      <c r="B21" s="11" t="s">
        <v>124</v>
      </c>
    </row>
    <row r="23" spans="1:2" ht="15">
      <c r="A23" s="5" t="s">
        <v>47</v>
      </c>
      <c r="B23" s="5" t="s">
        <v>125</v>
      </c>
    </row>
    <row r="24" ht="15">
      <c r="B24" s="11" t="s">
        <v>268</v>
      </c>
    </row>
    <row r="25" ht="15">
      <c r="B25" s="11" t="s">
        <v>269</v>
      </c>
    </row>
    <row r="27" spans="1:2" ht="15">
      <c r="A27" s="5" t="s">
        <v>48</v>
      </c>
      <c r="B27" s="5" t="s">
        <v>126</v>
      </c>
    </row>
    <row r="28" ht="15">
      <c r="B28" s="11" t="s">
        <v>159</v>
      </c>
    </row>
    <row r="30" spans="1:2" ht="15">
      <c r="A30" s="5" t="s">
        <v>50</v>
      </c>
      <c r="B30" s="5" t="s">
        <v>130</v>
      </c>
    </row>
    <row r="31" ht="15">
      <c r="B31" s="11" t="s">
        <v>270</v>
      </c>
    </row>
    <row r="32" ht="15">
      <c r="B32" s="11" t="s">
        <v>271</v>
      </c>
    </row>
    <row r="34" spans="1:2" ht="15">
      <c r="A34" s="5" t="s">
        <v>51</v>
      </c>
      <c r="B34" s="5" t="s">
        <v>127</v>
      </c>
    </row>
    <row r="35" ht="15">
      <c r="B35" s="11" t="s">
        <v>251</v>
      </c>
    </row>
    <row r="36" ht="15">
      <c r="B36" s="11" t="s">
        <v>253</v>
      </c>
    </row>
    <row r="38" spans="1:2" ht="15">
      <c r="A38" s="5" t="s">
        <v>52</v>
      </c>
      <c r="B38" s="5" t="s">
        <v>129</v>
      </c>
    </row>
    <row r="39" ht="15">
      <c r="B39" s="11" t="s">
        <v>252</v>
      </c>
    </row>
    <row r="41" spans="5:13" ht="15.75">
      <c r="E41" s="109" t="s">
        <v>211</v>
      </c>
      <c r="F41" s="109"/>
      <c r="G41" s="82" t="s">
        <v>212</v>
      </c>
      <c r="H41" s="87"/>
      <c r="I41" s="110" t="s">
        <v>213</v>
      </c>
      <c r="J41" s="110"/>
      <c r="K41" s="79"/>
      <c r="L41" s="79"/>
      <c r="M41" s="80"/>
    </row>
    <row r="42" spans="5:13" ht="15.75">
      <c r="E42" s="64">
        <v>2007</v>
      </c>
      <c r="F42" s="64">
        <v>2006</v>
      </c>
      <c r="G42" s="64">
        <v>2007</v>
      </c>
      <c r="H42" s="64">
        <v>2006</v>
      </c>
      <c r="I42" s="64">
        <v>2007</v>
      </c>
      <c r="J42" s="64">
        <v>2006</v>
      </c>
      <c r="K42" s="79"/>
      <c r="L42" s="79"/>
      <c r="M42" s="80"/>
    </row>
    <row r="43" spans="5:13" ht="16.5" thickBot="1">
      <c r="E43" s="75" t="s">
        <v>2</v>
      </c>
      <c r="F43" s="75" t="s">
        <v>2</v>
      </c>
      <c r="G43" s="75" t="s">
        <v>2</v>
      </c>
      <c r="H43" s="75" t="s">
        <v>2</v>
      </c>
      <c r="I43" s="75" t="s">
        <v>2</v>
      </c>
      <c r="J43" s="75" t="s">
        <v>2</v>
      </c>
      <c r="K43" s="79"/>
      <c r="L43" s="79"/>
      <c r="M43" s="80"/>
    </row>
    <row r="44" spans="5:13" ht="15.75">
      <c r="E44" s="64"/>
      <c r="F44" s="64"/>
      <c r="G44" s="64"/>
      <c r="H44" s="64"/>
      <c r="I44" s="64"/>
      <c r="J44" s="64"/>
      <c r="K44" s="79"/>
      <c r="L44" s="79"/>
      <c r="M44" s="80"/>
    </row>
    <row r="45" spans="2:14" ht="15.75">
      <c r="B45" s="11" t="s">
        <v>209</v>
      </c>
      <c r="E45" s="99">
        <v>2120</v>
      </c>
      <c r="F45" s="85">
        <v>6735</v>
      </c>
      <c r="G45" s="86">
        <v>679</v>
      </c>
      <c r="H45" s="86">
        <f>1137-189</f>
        <v>948</v>
      </c>
      <c r="I45" s="83">
        <f>E45+G45</f>
        <v>2799</v>
      </c>
      <c r="J45" s="84">
        <f>F45+H45</f>
        <v>7683</v>
      </c>
      <c r="K45" s="90"/>
      <c r="L45" s="90"/>
      <c r="M45" s="80"/>
      <c r="N45" s="98"/>
    </row>
    <row r="46" spans="6:13" ht="15.75">
      <c r="F46" s="85"/>
      <c r="G46" s="86"/>
      <c r="H46" s="86"/>
      <c r="I46" s="83"/>
      <c r="J46" s="84"/>
      <c r="K46" s="79"/>
      <c r="L46" s="79"/>
      <c r="M46" s="80"/>
    </row>
    <row r="47" spans="2:13" ht="15.75">
      <c r="B47" s="11" t="s">
        <v>210</v>
      </c>
      <c r="E47" s="85">
        <f>E45-1149</f>
        <v>971</v>
      </c>
      <c r="F47" s="85">
        <f>F45-4673-47</f>
        <v>2015</v>
      </c>
      <c r="G47" s="85">
        <f>G45-473</f>
        <v>206</v>
      </c>
      <c r="H47" s="85">
        <f>H45-474</f>
        <v>474</v>
      </c>
      <c r="I47" s="83">
        <f>E47+G47</f>
        <v>1177</v>
      </c>
      <c r="J47" s="84">
        <f>F47+H47</f>
        <v>2489</v>
      </c>
      <c r="K47" s="79"/>
      <c r="L47" s="79"/>
      <c r="M47" s="80"/>
    </row>
    <row r="48" spans="5:19" ht="15.75">
      <c r="E48" s="85"/>
      <c r="F48" s="85"/>
      <c r="G48" s="85"/>
      <c r="H48" s="85"/>
      <c r="I48" s="83"/>
      <c r="J48" s="84"/>
      <c r="K48" s="79"/>
      <c r="L48" s="90"/>
      <c r="M48" s="90"/>
      <c r="N48" s="90"/>
      <c r="O48" s="90"/>
      <c r="P48" s="90"/>
      <c r="Q48" s="90"/>
      <c r="R48" s="90"/>
      <c r="S48" s="90"/>
    </row>
    <row r="49" spans="2:13" ht="15.75">
      <c r="B49" s="11" t="s">
        <v>166</v>
      </c>
      <c r="E49" s="85"/>
      <c r="F49" s="85"/>
      <c r="G49" s="85"/>
      <c r="H49" s="85"/>
      <c r="I49" s="83">
        <f>'Conso IS'!F22</f>
        <v>160</v>
      </c>
      <c r="J49" s="84">
        <f>'Conso IS'!G22</f>
        <v>144</v>
      </c>
      <c r="K49" s="79"/>
      <c r="L49" s="79"/>
      <c r="M49" s="80"/>
    </row>
    <row r="50" spans="2:13" ht="15.75">
      <c r="B50" s="11" t="s">
        <v>167</v>
      </c>
      <c r="F50" s="85"/>
      <c r="G50" s="86"/>
      <c r="H50" s="86"/>
      <c r="I50" s="89">
        <f>'Conso IS'!F24+'Conso IS'!F26</f>
        <v>-1170</v>
      </c>
      <c r="J50" s="89">
        <f>'Conso IS'!G24+'Conso IS'!G26</f>
        <v>-1200</v>
      </c>
      <c r="K50" s="79"/>
      <c r="L50" s="79"/>
      <c r="M50" s="80"/>
    </row>
    <row r="51" spans="2:13" ht="15.75">
      <c r="B51" s="11" t="s">
        <v>246</v>
      </c>
      <c r="F51" s="85"/>
      <c r="G51" s="86"/>
      <c r="H51" s="86"/>
      <c r="I51" s="84">
        <f>SUM(I47:I50)</f>
        <v>167</v>
      </c>
      <c r="J51" s="84">
        <f>SUM(J47:J50)</f>
        <v>1433</v>
      </c>
      <c r="K51" s="79"/>
      <c r="L51" s="79"/>
      <c r="M51" s="80"/>
    </row>
    <row r="52" spans="2:16" ht="15.75">
      <c r="B52" s="11" t="s">
        <v>62</v>
      </c>
      <c r="F52" s="85"/>
      <c r="G52" s="86"/>
      <c r="H52" s="86"/>
      <c r="I52" s="83">
        <f>'Conso IS'!F30</f>
        <v>-25</v>
      </c>
      <c r="J52" s="84">
        <f>'Conso IS'!G30</f>
        <v>-33</v>
      </c>
      <c r="K52" s="79"/>
      <c r="L52" s="79"/>
      <c r="M52" s="80"/>
      <c r="N52" s="81"/>
      <c r="O52" s="80"/>
      <c r="P52" s="80"/>
    </row>
    <row r="53" spans="2:10" ht="15.75" thickBot="1">
      <c r="B53" s="11" t="s">
        <v>243</v>
      </c>
      <c r="I53" s="88">
        <f>SUM(I51:I52)</f>
        <v>142</v>
      </c>
      <c r="J53" s="88">
        <f>J51+J52</f>
        <v>1400</v>
      </c>
    </row>
    <row r="54" ht="15.75" thickTop="1"/>
    <row r="55" spans="1:2" ht="15">
      <c r="A55" s="5" t="s">
        <v>54</v>
      </c>
      <c r="B55" s="5" t="s">
        <v>128</v>
      </c>
    </row>
    <row r="56" ht="15">
      <c r="B56" s="11" t="s">
        <v>272</v>
      </c>
    </row>
    <row r="57" ht="15">
      <c r="B57" s="11" t="s">
        <v>273</v>
      </c>
    </row>
    <row r="59" spans="1:2" ht="15">
      <c r="A59" s="5" t="s">
        <v>41</v>
      </c>
      <c r="B59" s="5" t="s">
        <v>215</v>
      </c>
    </row>
    <row r="61" spans="1:2" ht="15">
      <c r="A61" s="5" t="s">
        <v>55</v>
      </c>
      <c r="B61" s="5" t="s">
        <v>131</v>
      </c>
    </row>
    <row r="62" ht="15">
      <c r="B62" s="11" t="s">
        <v>274</v>
      </c>
    </row>
    <row r="63" ht="15">
      <c r="B63" s="11" t="s">
        <v>275</v>
      </c>
    </row>
    <row r="65" spans="1:2" ht="15">
      <c r="A65" s="5" t="s">
        <v>56</v>
      </c>
      <c r="B65" s="5" t="s">
        <v>49</v>
      </c>
    </row>
    <row r="66" ht="15">
      <c r="B66" s="11" t="s">
        <v>197</v>
      </c>
    </row>
    <row r="68" spans="1:2" ht="15">
      <c r="A68" s="5" t="s">
        <v>57</v>
      </c>
      <c r="B68" s="5" t="s">
        <v>132</v>
      </c>
    </row>
    <row r="69" ht="15">
      <c r="B69" s="11" t="s">
        <v>133</v>
      </c>
    </row>
    <row r="71" spans="1:2" ht="15">
      <c r="A71" s="5" t="s">
        <v>134</v>
      </c>
      <c r="B71" s="5" t="s">
        <v>53</v>
      </c>
    </row>
    <row r="72" ht="15">
      <c r="B72" s="11" t="s">
        <v>135</v>
      </c>
    </row>
    <row r="74" spans="1:2" ht="15">
      <c r="A74" s="5" t="s">
        <v>160</v>
      </c>
      <c r="B74" s="5" t="s">
        <v>161</v>
      </c>
    </row>
    <row r="75" ht="15">
      <c r="B75" s="11" t="s">
        <v>276</v>
      </c>
    </row>
    <row r="76" ht="15">
      <c r="B76" s="11" t="s">
        <v>277</v>
      </c>
    </row>
    <row r="78" spans="1:2" ht="15">
      <c r="A78" s="5" t="s">
        <v>58</v>
      </c>
      <c r="B78" s="5" t="s">
        <v>254</v>
      </c>
    </row>
    <row r="79" ht="15">
      <c r="B79" s="5" t="s">
        <v>278</v>
      </c>
    </row>
    <row r="80" ht="15">
      <c r="B80" s="5"/>
    </row>
    <row r="81" spans="1:2" ht="15">
      <c r="A81" s="5" t="s">
        <v>59</v>
      </c>
      <c r="B81" s="5" t="s">
        <v>60</v>
      </c>
    </row>
    <row r="82" ht="15">
      <c r="B82" s="5"/>
    </row>
    <row r="83" ht="15">
      <c r="B83" s="11" t="s">
        <v>238</v>
      </c>
    </row>
    <row r="84" ht="15">
      <c r="B84" s="11" t="s">
        <v>285</v>
      </c>
    </row>
    <row r="85" ht="15">
      <c r="B85" s="11" t="s">
        <v>286</v>
      </c>
    </row>
    <row r="87" ht="15">
      <c r="B87" s="11" t="s">
        <v>279</v>
      </c>
    </row>
    <row r="88" ht="15">
      <c r="B88" s="11" t="s">
        <v>287</v>
      </c>
    </row>
    <row r="90" spans="1:2" ht="15">
      <c r="A90" s="5" t="s">
        <v>136</v>
      </c>
      <c r="B90" s="5" t="s">
        <v>137</v>
      </c>
    </row>
    <row r="91" spans="2:9" ht="15">
      <c r="B91" s="5"/>
      <c r="G91" s="64" t="s">
        <v>138</v>
      </c>
      <c r="H91" s="64" t="s">
        <v>138</v>
      </c>
      <c r="I91" s="64"/>
    </row>
    <row r="92" spans="2:9" ht="15">
      <c r="B92" s="5"/>
      <c r="G92" s="64" t="s">
        <v>233</v>
      </c>
      <c r="H92" s="64" t="s">
        <v>198</v>
      </c>
      <c r="I92" s="64"/>
    </row>
    <row r="93" spans="2:9" ht="15">
      <c r="B93" s="5"/>
      <c r="G93" s="64" t="s">
        <v>2</v>
      </c>
      <c r="H93" s="64" t="s">
        <v>2</v>
      </c>
      <c r="I93" s="64"/>
    </row>
    <row r="94" ht="15">
      <c r="B94" s="5"/>
    </row>
    <row r="95" spans="2:12" ht="15">
      <c r="B95" s="5" t="s">
        <v>139</v>
      </c>
      <c r="G95" s="13">
        <f>'Conso IS'!D16</f>
        <v>2212</v>
      </c>
      <c r="H95" s="13">
        <v>587</v>
      </c>
      <c r="I95" s="65"/>
      <c r="L95" s="22"/>
    </row>
    <row r="96" spans="2:13" ht="15.75" thickBot="1">
      <c r="B96" s="5" t="s">
        <v>140</v>
      </c>
      <c r="G96" s="66">
        <f>'Conso IS'!D28</f>
        <v>425</v>
      </c>
      <c r="H96" s="66">
        <v>-258</v>
      </c>
      <c r="I96" s="65"/>
      <c r="L96" s="22"/>
      <c r="M96" s="65"/>
    </row>
    <row r="97" ht="15">
      <c r="B97" s="5"/>
    </row>
    <row r="98" ht="15">
      <c r="B98" s="11" t="s">
        <v>283</v>
      </c>
    </row>
    <row r="99" ht="15">
      <c r="B99" s="11" t="s">
        <v>262</v>
      </c>
    </row>
    <row r="100" ht="15">
      <c r="B100" s="11" t="s">
        <v>280</v>
      </c>
    </row>
    <row r="101" ht="15">
      <c r="B101" s="11" t="s">
        <v>281</v>
      </c>
    </row>
    <row r="103" spans="1:2" ht="15">
      <c r="A103" s="5" t="s">
        <v>141</v>
      </c>
      <c r="B103" s="5" t="s">
        <v>61</v>
      </c>
    </row>
    <row r="104" ht="15">
      <c r="B104" s="67" t="s">
        <v>282</v>
      </c>
    </row>
    <row r="105" ht="15">
      <c r="B105" s="67" t="s">
        <v>288</v>
      </c>
    </row>
    <row r="107" spans="1:2" ht="15">
      <c r="A107" s="5" t="s">
        <v>144</v>
      </c>
      <c r="B107" s="5" t="s">
        <v>158</v>
      </c>
    </row>
    <row r="108" ht="15">
      <c r="B108" s="11" t="s">
        <v>142</v>
      </c>
    </row>
    <row r="113" spans="1:2" ht="15">
      <c r="A113" s="5" t="s">
        <v>58</v>
      </c>
      <c r="B113" s="5" t="s">
        <v>254</v>
      </c>
    </row>
    <row r="114" ht="15">
      <c r="B114" s="5" t="s">
        <v>255</v>
      </c>
    </row>
    <row r="115" ht="15">
      <c r="B115" s="5"/>
    </row>
    <row r="116" spans="1:2" ht="15">
      <c r="A116" s="5" t="s">
        <v>64</v>
      </c>
      <c r="B116" s="5" t="s">
        <v>62</v>
      </c>
    </row>
    <row r="117" spans="2:8" ht="15">
      <c r="B117" s="5"/>
      <c r="G117" s="64"/>
      <c r="H117" s="64"/>
    </row>
    <row r="118" spans="2:9" ht="15">
      <c r="B118" s="5"/>
      <c r="F118" s="109" t="s">
        <v>138</v>
      </c>
      <c r="G118" s="109"/>
      <c r="H118" s="109" t="s">
        <v>162</v>
      </c>
      <c r="I118" s="109"/>
    </row>
    <row r="119" spans="2:9" ht="15">
      <c r="B119" s="5"/>
      <c r="F119" s="64" t="str">
        <f>G201</f>
        <v>30.6.07</v>
      </c>
      <c r="G119" s="64" t="str">
        <f>H201</f>
        <v>30.6.06</v>
      </c>
      <c r="H119" s="64" t="str">
        <f>F119</f>
        <v>30.6.07</v>
      </c>
      <c r="I119" s="64" t="str">
        <f>G119</f>
        <v>30.6.06</v>
      </c>
    </row>
    <row r="120" spans="2:9" ht="15">
      <c r="B120" s="5"/>
      <c r="F120" s="64" t="s">
        <v>2</v>
      </c>
      <c r="G120" s="64" t="s">
        <v>2</v>
      </c>
      <c r="H120" s="64" t="s">
        <v>2</v>
      </c>
      <c r="I120" s="64" t="s">
        <v>2</v>
      </c>
    </row>
    <row r="121" spans="2:9" ht="15">
      <c r="B121" s="5"/>
      <c r="F121" s="64"/>
      <c r="G121" s="5"/>
      <c r="H121" s="5"/>
      <c r="I121" s="64"/>
    </row>
    <row r="122" ht="15">
      <c r="B122" s="5"/>
    </row>
    <row r="123" spans="2:9" ht="15.75" thickBot="1">
      <c r="B123" s="11" t="s">
        <v>63</v>
      </c>
      <c r="F123" s="68">
        <f>'Conso IS'!D30</f>
        <v>-10</v>
      </c>
      <c r="G123" s="69">
        <f>'Conso IS'!E30</f>
        <v>-14</v>
      </c>
      <c r="H123" s="69">
        <f>'Conso IS'!F30</f>
        <v>-25</v>
      </c>
      <c r="I123" s="66">
        <f>'Conso IS'!G30</f>
        <v>-33</v>
      </c>
    </row>
    <row r="124" ht="15">
      <c r="B124" s="5"/>
    </row>
    <row r="125" ht="15">
      <c r="B125" s="11" t="s">
        <v>256</v>
      </c>
    </row>
    <row r="126" ht="15">
      <c r="B126" s="11" t="s">
        <v>257</v>
      </c>
    </row>
    <row r="127" ht="15">
      <c r="B127" s="11" t="s">
        <v>258</v>
      </c>
    </row>
    <row r="128" ht="15">
      <c r="B128" s="11" t="s">
        <v>259</v>
      </c>
    </row>
    <row r="130" ht="15">
      <c r="B130" s="11" t="s">
        <v>143</v>
      </c>
    </row>
    <row r="131" ht="15">
      <c r="A131" s="11"/>
    </row>
    <row r="132" ht="15">
      <c r="A132" s="11"/>
    </row>
    <row r="134" spans="1:2" ht="15">
      <c r="A134" s="5" t="s">
        <v>66</v>
      </c>
      <c r="B134" s="5" t="s">
        <v>65</v>
      </c>
    </row>
    <row r="135" ht="15">
      <c r="B135" s="11" t="s">
        <v>99</v>
      </c>
    </row>
    <row r="137" spans="1:2" ht="15">
      <c r="A137" s="5" t="s">
        <v>68</v>
      </c>
      <c r="B137" s="5" t="s">
        <v>67</v>
      </c>
    </row>
    <row r="138" ht="15">
      <c r="B138" s="11" t="s">
        <v>100</v>
      </c>
    </row>
    <row r="140" spans="1:2" ht="15">
      <c r="A140" s="5" t="s">
        <v>70</v>
      </c>
      <c r="B140" s="5" t="s">
        <v>260</v>
      </c>
    </row>
    <row r="141" ht="15">
      <c r="B141" s="5" t="s">
        <v>261</v>
      </c>
    </row>
    <row r="142" ht="15">
      <c r="B142" s="5"/>
    </row>
    <row r="143" spans="1:2" ht="15">
      <c r="A143" s="70" t="s">
        <v>145</v>
      </c>
      <c r="B143" s="11" t="s">
        <v>237</v>
      </c>
    </row>
    <row r="145" spans="1:2" ht="15">
      <c r="A145" s="70" t="s">
        <v>146</v>
      </c>
      <c r="B145" s="5" t="s">
        <v>84</v>
      </c>
    </row>
    <row r="147" spans="2:10" ht="15">
      <c r="B147" s="71" t="s">
        <v>85</v>
      </c>
      <c r="C147" s="64"/>
      <c r="D147" s="64"/>
      <c r="E147" s="64"/>
      <c r="F147" s="64" t="s">
        <v>86</v>
      </c>
      <c r="G147" s="64" t="s">
        <v>87</v>
      </c>
      <c r="H147" s="64" t="s">
        <v>88</v>
      </c>
      <c r="J147" s="64"/>
    </row>
    <row r="148" spans="2:10" ht="15">
      <c r="B148" s="64"/>
      <c r="C148" s="64"/>
      <c r="D148" s="64"/>
      <c r="E148" s="64"/>
      <c r="F148" s="64" t="s">
        <v>89</v>
      </c>
      <c r="G148" s="72" t="s">
        <v>236</v>
      </c>
      <c r="H148" s="72" t="str">
        <f>G148</f>
        <v>30.6.2007</v>
      </c>
      <c r="J148" s="64"/>
    </row>
    <row r="149" spans="2:10" ht="15">
      <c r="B149" s="64"/>
      <c r="C149" s="64"/>
      <c r="D149" s="64"/>
      <c r="E149" s="64"/>
      <c r="F149" s="64"/>
      <c r="G149" s="72"/>
      <c r="H149" s="72"/>
      <c r="J149" s="64"/>
    </row>
    <row r="150" spans="2:10" ht="15">
      <c r="B150" s="64"/>
      <c r="C150" s="64"/>
      <c r="D150" s="64"/>
      <c r="E150" s="64"/>
      <c r="F150" s="64" t="str">
        <f>G150</f>
        <v>RM'000</v>
      </c>
      <c r="G150" s="64" t="str">
        <f>H150</f>
        <v>RM'000</v>
      </c>
      <c r="H150" s="64" t="s">
        <v>2</v>
      </c>
      <c r="J150" s="64"/>
    </row>
    <row r="152" spans="2:8" ht="15">
      <c r="B152" s="11" t="s">
        <v>90</v>
      </c>
      <c r="F152" s="13">
        <v>600</v>
      </c>
      <c r="G152" s="13">
        <v>600</v>
      </c>
      <c r="H152" s="13">
        <f>F152-G152</f>
        <v>0</v>
      </c>
    </row>
    <row r="153" spans="2:8" ht="15">
      <c r="B153" s="11" t="s">
        <v>91</v>
      </c>
      <c r="F153" s="13"/>
      <c r="G153" s="13"/>
      <c r="H153" s="13"/>
    </row>
    <row r="154" spans="2:10" ht="15">
      <c r="B154" s="11" t="s">
        <v>92</v>
      </c>
      <c r="F154" s="47">
        <v>500</v>
      </c>
      <c r="G154" s="47">
        <f>234+4+1</f>
        <v>239</v>
      </c>
      <c r="H154" s="47">
        <f>F154-G154</f>
        <v>261</v>
      </c>
      <c r="I154" s="48"/>
      <c r="J154" s="48"/>
    </row>
    <row r="155" spans="2:8" ht="15">
      <c r="B155" s="11" t="s">
        <v>93</v>
      </c>
      <c r="F155" s="13"/>
      <c r="G155" s="47"/>
      <c r="H155" s="13"/>
    </row>
    <row r="156" spans="2:8" ht="15">
      <c r="B156" s="11" t="s">
        <v>94</v>
      </c>
      <c r="F156" s="47">
        <v>2100</v>
      </c>
      <c r="G156" s="47">
        <v>901</v>
      </c>
      <c r="H156" s="47">
        <f>F156-G156</f>
        <v>1199</v>
      </c>
    </row>
    <row r="157" spans="2:8" ht="15">
      <c r="B157" s="11" t="s">
        <v>95</v>
      </c>
      <c r="F157" s="47"/>
      <c r="G157" s="47"/>
      <c r="H157" s="47"/>
    </row>
    <row r="158" spans="2:8" ht="15">
      <c r="B158" s="11" t="s">
        <v>96</v>
      </c>
      <c r="F158" s="47">
        <v>2500</v>
      </c>
      <c r="G158" s="47">
        <f>700+1200+150+150</f>
        <v>2200</v>
      </c>
      <c r="H158" s="47">
        <f>F158-G158</f>
        <v>300</v>
      </c>
    </row>
    <row r="159" spans="2:8" ht="15">
      <c r="B159" s="11" t="s">
        <v>97</v>
      </c>
      <c r="F159" s="47">
        <v>1500</v>
      </c>
      <c r="G159" s="47">
        <f>607+25+21</f>
        <v>653</v>
      </c>
      <c r="H159" s="47">
        <f>F159-G159</f>
        <v>847</v>
      </c>
    </row>
    <row r="160" spans="2:8" ht="15">
      <c r="B160" s="11" t="s">
        <v>40</v>
      </c>
      <c r="E160" s="12" t="s">
        <v>101</v>
      </c>
      <c r="F160" s="13">
        <v>1300</v>
      </c>
      <c r="G160" s="47">
        <v>1300</v>
      </c>
      <c r="H160" s="47">
        <f>F160-G160</f>
        <v>0</v>
      </c>
    </row>
    <row r="161" spans="2:8" ht="15.75" thickBot="1">
      <c r="B161" s="11" t="s">
        <v>39</v>
      </c>
      <c r="F161" s="73">
        <f>SUM(F151:F160)</f>
        <v>8500</v>
      </c>
      <c r="G161" s="74">
        <f>SUM(G151:G160)</f>
        <v>5893</v>
      </c>
      <c r="H161" s="74">
        <f>SUM(H151:H160)</f>
        <v>2607</v>
      </c>
    </row>
    <row r="162" ht="15.75" thickTop="1">
      <c r="G162" s="22"/>
    </row>
    <row r="163" ht="15">
      <c r="B163" s="11" t="s">
        <v>102</v>
      </c>
    </row>
    <row r="164" ht="15">
      <c r="I164" s="100"/>
    </row>
    <row r="165" ht="15">
      <c r="I165" s="100"/>
    </row>
    <row r="166" ht="15">
      <c r="I166" s="100"/>
    </row>
    <row r="167" ht="15">
      <c r="I167" s="100"/>
    </row>
    <row r="168" ht="15">
      <c r="I168" s="100"/>
    </row>
    <row r="169" ht="15">
      <c r="I169" s="100"/>
    </row>
    <row r="170" spans="1:9" ht="15">
      <c r="A170" s="5" t="s">
        <v>58</v>
      </c>
      <c r="B170" s="5" t="s">
        <v>254</v>
      </c>
      <c r="I170" s="100"/>
    </row>
    <row r="171" spans="2:9" ht="15">
      <c r="B171" s="5" t="s">
        <v>255</v>
      </c>
      <c r="I171" s="100"/>
    </row>
    <row r="172" ht="15">
      <c r="I172" s="100"/>
    </row>
    <row r="173" spans="1:2" ht="15">
      <c r="A173" s="5" t="s">
        <v>72</v>
      </c>
      <c r="B173" s="5" t="s">
        <v>147</v>
      </c>
    </row>
    <row r="174" ht="15">
      <c r="B174" s="11" t="s">
        <v>235</v>
      </c>
    </row>
    <row r="176" spans="6:8" ht="15">
      <c r="F176" s="64" t="s">
        <v>79</v>
      </c>
      <c r="G176" s="64" t="s">
        <v>80</v>
      </c>
      <c r="H176" s="64" t="s">
        <v>39</v>
      </c>
    </row>
    <row r="177" spans="6:8" ht="15.75" thickBot="1">
      <c r="F177" s="75" t="str">
        <f>G177</f>
        <v>RM'000</v>
      </c>
      <c r="G177" s="75" t="str">
        <f>H177</f>
        <v>RM'000</v>
      </c>
      <c r="H177" s="75" t="s">
        <v>2</v>
      </c>
    </row>
    <row r="179" ht="15">
      <c r="B179" s="5" t="s">
        <v>81</v>
      </c>
    </row>
    <row r="180" spans="9:11" ht="15">
      <c r="I180" s="101"/>
      <c r="J180" s="76"/>
      <c r="K180" s="20"/>
    </row>
    <row r="181" spans="2:11" ht="15">
      <c r="B181" s="11" t="s">
        <v>82</v>
      </c>
      <c r="F181" s="13">
        <v>176</v>
      </c>
      <c r="G181" s="13">
        <v>475</v>
      </c>
      <c r="H181" s="13">
        <f>SUM(F181:G181)</f>
        <v>651</v>
      </c>
      <c r="I181" s="102"/>
      <c r="J181" s="77"/>
      <c r="K181" s="20"/>
    </row>
    <row r="182" spans="2:11" ht="15">
      <c r="B182" s="11" t="s">
        <v>83</v>
      </c>
      <c r="F182" s="13">
        <v>90</v>
      </c>
      <c r="G182" s="13">
        <v>257</v>
      </c>
      <c r="H182" s="13">
        <f>SUM(F182:G182)</f>
        <v>347</v>
      </c>
      <c r="I182" s="101"/>
      <c r="J182" s="77"/>
      <c r="K182" s="20"/>
    </row>
    <row r="183" spans="2:11" ht="15.75" thickBot="1">
      <c r="B183" s="11" t="s">
        <v>39</v>
      </c>
      <c r="F183" s="73">
        <f>SUM(F181:F182)</f>
        <v>266</v>
      </c>
      <c r="G183" s="73">
        <f>SUM(G181:G182)</f>
        <v>732</v>
      </c>
      <c r="H183" s="73">
        <f>SUM(H181:H182)</f>
        <v>998</v>
      </c>
      <c r="I183" s="101"/>
      <c r="J183" s="77"/>
      <c r="K183" s="20"/>
    </row>
    <row r="184" spans="6:11" ht="15.75" thickTop="1">
      <c r="F184" s="22">
        <f>F183-'Conso BS'!D45</f>
        <v>0</v>
      </c>
      <c r="G184" s="22">
        <f>G183-'Conso BS'!D39</f>
        <v>0</v>
      </c>
      <c r="I184" s="101"/>
      <c r="J184" s="77"/>
      <c r="K184" s="20"/>
    </row>
    <row r="185" spans="6:11" ht="15">
      <c r="F185" s="22"/>
      <c r="G185" s="22"/>
      <c r="I185" s="101"/>
      <c r="J185" s="77"/>
      <c r="K185" s="20"/>
    </row>
    <row r="186" spans="1:11" ht="15">
      <c r="A186" s="5" t="s">
        <v>77</v>
      </c>
      <c r="B186" s="5" t="s">
        <v>69</v>
      </c>
      <c r="I186" s="51"/>
      <c r="J186" s="77"/>
      <c r="K186" s="20"/>
    </row>
    <row r="187" spans="2:11" ht="15">
      <c r="B187" s="11" t="s">
        <v>148</v>
      </c>
      <c r="I187" s="51"/>
      <c r="J187" s="103"/>
      <c r="K187" s="20"/>
    </row>
    <row r="188" spans="10:11" ht="15">
      <c r="J188" s="20"/>
      <c r="K188" s="20"/>
    </row>
    <row r="189" spans="1:11" ht="15">
      <c r="A189" s="5" t="s">
        <v>78</v>
      </c>
      <c r="B189" s="5" t="s">
        <v>71</v>
      </c>
      <c r="J189" s="20"/>
      <c r="K189" s="20"/>
    </row>
    <row r="190" ht="15">
      <c r="B190" s="11" t="s">
        <v>149</v>
      </c>
    </row>
    <row r="192" spans="1:2" ht="15">
      <c r="A192" s="5" t="s">
        <v>150</v>
      </c>
      <c r="B192" s="5" t="s">
        <v>127</v>
      </c>
    </row>
    <row r="193" ht="15">
      <c r="B193" s="11" t="str">
        <f>B35</f>
        <v>First interim tax exempt dividend of 10% per ordinary share of RM0.10 each in respect of financial ended 31 December 2007 </v>
      </c>
    </row>
    <row r="194" ht="15">
      <c r="B194" s="11" t="str">
        <f>B36</f>
        <v>was declared and paid  on 18 May 2007.</v>
      </c>
    </row>
    <row r="197" spans="1:2" ht="15">
      <c r="A197" s="5" t="s">
        <v>151</v>
      </c>
      <c r="B197" s="5" t="s">
        <v>241</v>
      </c>
    </row>
    <row r="198" spans="7:10" ht="15">
      <c r="G198" s="109" t="s">
        <v>73</v>
      </c>
      <c r="H198" s="109"/>
      <c r="I198" s="109" t="s">
        <v>74</v>
      </c>
      <c r="J198" s="109"/>
    </row>
    <row r="199" spans="7:10" ht="15">
      <c r="G199" s="64" t="s">
        <v>75</v>
      </c>
      <c r="H199" s="64" t="s">
        <v>75</v>
      </c>
      <c r="I199" s="64" t="s">
        <v>75</v>
      </c>
      <c r="J199" s="64" t="s">
        <v>75</v>
      </c>
    </row>
    <row r="200" spans="7:10" ht="15">
      <c r="G200" s="64" t="s">
        <v>76</v>
      </c>
      <c r="H200" s="64" t="s">
        <v>76</v>
      </c>
      <c r="I200" s="64" t="s">
        <v>76</v>
      </c>
      <c r="J200" s="64" t="s">
        <v>76</v>
      </c>
    </row>
    <row r="201" spans="7:10" ht="15.75" thickBot="1">
      <c r="G201" s="75" t="s">
        <v>233</v>
      </c>
      <c r="H201" s="75" t="s">
        <v>234</v>
      </c>
      <c r="I201" s="75" t="str">
        <f>G201</f>
        <v>30.6.07</v>
      </c>
      <c r="J201" s="75" t="str">
        <f>H201</f>
        <v>30.6.06</v>
      </c>
    </row>
    <row r="202" ht="15">
      <c r="B202" s="5"/>
    </row>
    <row r="203" spans="2:10" ht="15">
      <c r="B203" s="11" t="s">
        <v>239</v>
      </c>
      <c r="G203" s="47">
        <f>'Conso IS'!D37</f>
        <v>418</v>
      </c>
      <c r="H203" s="47">
        <f>'Conso IS'!E37</f>
        <v>895</v>
      </c>
      <c r="I203" s="47">
        <f>'Conso IS'!F37</f>
        <v>147</v>
      </c>
      <c r="J203" s="47">
        <f>'Conso IS'!G37</f>
        <v>1400</v>
      </c>
    </row>
    <row r="204" spans="2:10" ht="15">
      <c r="B204" s="11" t="s">
        <v>153</v>
      </c>
      <c r="G204" s="47">
        <f>'Conso BS'!D51</f>
        <v>126522000</v>
      </c>
      <c r="H204" s="47">
        <v>126522000</v>
      </c>
      <c r="I204" s="47">
        <v>126522000</v>
      </c>
      <c r="J204" s="47">
        <v>126522000</v>
      </c>
    </row>
    <row r="205" spans="2:10" ht="15.75" thickBot="1">
      <c r="B205" s="11" t="s">
        <v>240</v>
      </c>
      <c r="G205" s="91">
        <f>G203*1000/G204*100</f>
        <v>0.33037732568249</v>
      </c>
      <c r="H205" s="91">
        <f>H203*1000/H204*100</f>
        <v>0.7073868576215994</v>
      </c>
      <c r="I205" s="91">
        <f>I203*1000/I204*100</f>
        <v>0.1161853274529331</v>
      </c>
      <c r="J205" s="91">
        <f>J203*1000/J204*100</f>
        <v>1.1065269281231722</v>
      </c>
    </row>
    <row r="206" ht="15">
      <c r="G206" s="78"/>
    </row>
    <row r="207" ht="15">
      <c r="F207" s="78"/>
    </row>
    <row r="208" ht="15">
      <c r="F208" s="78"/>
    </row>
    <row r="209" ht="15">
      <c r="B209" s="5" t="s">
        <v>98</v>
      </c>
    </row>
    <row r="210" ht="15">
      <c r="B210" s="5" t="s">
        <v>0</v>
      </c>
    </row>
  </sheetData>
  <sheetProtection/>
  <mergeCells count="6">
    <mergeCell ref="G198:H198"/>
    <mergeCell ref="I198:J198"/>
    <mergeCell ref="E41:F41"/>
    <mergeCell ref="I41:J41"/>
    <mergeCell ref="H118:I118"/>
    <mergeCell ref="F118:G118"/>
  </mergeCells>
  <printOptions/>
  <pageMargins left="0.4" right="0.16" top="0.55" bottom="0.43" header="0.4" footer="0.23"/>
  <pageSetup horizontalDpi="600" verticalDpi="600" orientation="portrait" scale="85" r:id="rId1"/>
  <rowBreaks count="2" manualBreakCount="2">
    <brk id="57" max="9" man="1"/>
    <brk id="112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Solution</cp:lastModifiedBy>
  <cp:lastPrinted>2007-08-14T03:15:08Z</cp:lastPrinted>
  <dcterms:created xsi:type="dcterms:W3CDTF">2006-02-27T00:49:09Z</dcterms:created>
  <dcterms:modified xsi:type="dcterms:W3CDTF">2007-08-14T09:38:13Z</dcterms:modified>
  <cp:category/>
  <cp:version/>
  <cp:contentType/>
  <cp:contentStatus/>
</cp:coreProperties>
</file>